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Электроды; проволока" sheetId="1" r:id="rId1"/>
    <sheet name="Гвозди" sheetId="2" r:id="rId2"/>
    <sheet name="Цепи крупного калибра" sheetId="3" r:id="rId3"/>
    <sheet name="Цепи мелкий калибр" sheetId="4" r:id="rId4"/>
  </sheets>
  <definedNames>
    <definedName name="_xlnm.Print_Area" localSheetId="0">'Электроды; проволока'!$A$1:$E$52</definedName>
  </definedNames>
  <calcPr fullCalcOnLoad="1"/>
</workbook>
</file>

<file path=xl/sharedStrings.xml><?xml version="1.0" encoding="utf-8"?>
<sst xmlns="http://schemas.openxmlformats.org/spreadsheetml/2006/main" count="550" uniqueCount="253">
  <si>
    <t>ЗАО «Артемовский машиностроительный завод «Вистек» в следующем ассортименте:</t>
  </si>
  <si>
    <t>Наименование продукции</t>
  </si>
  <si>
    <t xml:space="preserve">Проволока стальная сварочная низкоуглеродистая СВ08(А)    </t>
  </si>
  <si>
    <t>ГОСТ 2246-70</t>
  </si>
  <si>
    <t>т</t>
  </si>
  <si>
    <t>ОН</t>
  </si>
  <si>
    <t>ТО</t>
  </si>
  <si>
    <t>ГОСТ 3282-74</t>
  </si>
  <si>
    <t>Проволока Св08Г2С</t>
  </si>
  <si>
    <t>омедненная мотки 70 - 80 кг</t>
  </si>
  <si>
    <t>неомедненная мотки 70 - 80 кг</t>
  </si>
  <si>
    <t xml:space="preserve">Ø 2,0 мм </t>
  </si>
  <si>
    <t xml:space="preserve">Ø 1,6 мм </t>
  </si>
  <si>
    <t xml:space="preserve">Ø 1,2 мм </t>
  </si>
  <si>
    <t xml:space="preserve">Ø 1,0 мм </t>
  </si>
  <si>
    <t xml:space="preserve">Ø 0,8 мм </t>
  </si>
  <si>
    <t>Имеется в наличии и под заказ проволока СВ08Г2С (Молдова), СВ08ГСА, СВ08Г2С(SG-2).</t>
  </si>
  <si>
    <t>Электроды сварочные</t>
  </si>
  <si>
    <t>ГОСТ 9466-75</t>
  </si>
  <si>
    <t>E-6013</t>
  </si>
  <si>
    <t>тел.:  +38 (062) 340-19-11, факс:+38 (062) 340-19-10, 340-19-12</t>
  </si>
  <si>
    <t>http://www.vistec.com.ua</t>
  </si>
  <si>
    <r>
      <t>Проволока стальная низкоуглеродистая</t>
    </r>
    <r>
      <rPr>
        <u val="single"/>
        <sz val="11"/>
        <rFont val="Arial CYR"/>
        <family val="0"/>
      </rPr>
      <t> </t>
    </r>
  </si>
  <si>
    <t>Нормативно-техническая документация</t>
  </si>
  <si>
    <t>Ед. 
изм.</t>
  </si>
  <si>
    <t>омедненная катушки 5 кг</t>
  </si>
  <si>
    <t xml:space="preserve">омедненная катушки 15 кг </t>
  </si>
  <si>
    <t>.</t>
  </si>
  <si>
    <t>Прайс-лист на продукцию цепного производства</t>
  </si>
  <si>
    <t xml:space="preserve">ЗАО «Артемовский машиностроительный завод «Вистек» </t>
  </si>
  <si>
    <t>Ед. изм.</t>
  </si>
  <si>
    <t>Цена, доллары США</t>
  </si>
  <si>
    <t>4х12х5</t>
  </si>
  <si>
    <t>Черт.№ 10.16с-720-Н</t>
  </si>
  <si>
    <t>4х19х7,2</t>
  </si>
  <si>
    <t>4х32х7,2</t>
  </si>
  <si>
    <t>4,5х20х8,1</t>
  </si>
  <si>
    <t>4,5х34х8,1</t>
  </si>
  <si>
    <t>5х16х6</t>
  </si>
  <si>
    <t>5х15х6,5</t>
  </si>
  <si>
    <t>5х18,5х6</t>
  </si>
  <si>
    <t>5х21х9</t>
  </si>
  <si>
    <t>5х35х9</t>
  </si>
  <si>
    <t>6х18х7,2 (8)</t>
  </si>
  <si>
    <t xml:space="preserve">6х18,5х7,2 </t>
  </si>
  <si>
    <t>6х24х10,8</t>
  </si>
  <si>
    <t>6х42х10,8</t>
  </si>
  <si>
    <t>7х21х8,4</t>
  </si>
  <si>
    <t>7х22х8,4</t>
  </si>
  <si>
    <t>7х28х12,6</t>
  </si>
  <si>
    <t>7х49х12,6</t>
  </si>
  <si>
    <t>8х24х9,6 (10.8)</t>
  </si>
  <si>
    <t>8х32х14,4</t>
  </si>
  <si>
    <t>8х52х14,4</t>
  </si>
  <si>
    <t>9х27х10,8</t>
  </si>
  <si>
    <t>10х28х12,4</t>
  </si>
  <si>
    <t>Черт.№ 10.16с</t>
  </si>
  <si>
    <t>10х30х13,5</t>
  </si>
  <si>
    <t>10х35х14</t>
  </si>
  <si>
    <t>10х40х18</t>
  </si>
  <si>
    <t>10х50х14</t>
  </si>
  <si>
    <t>10х65х18</t>
  </si>
  <si>
    <t>11х31х13,2</t>
  </si>
  <si>
    <t>12х48х21,6</t>
  </si>
  <si>
    <t>12х78х21,6</t>
  </si>
  <si>
    <t>Цены указаны на условиях EXW, г. Артемовск,  Донецкой обл., Украина</t>
  </si>
  <si>
    <t>тел. (062) 340-19-11,  ф.(062) 340-19-10</t>
  </si>
  <si>
    <r>
      <t> </t>
    </r>
    <r>
      <rPr>
        <b/>
        <u val="single"/>
        <sz val="8"/>
        <color indexed="18"/>
        <rFont val="Arial CYR"/>
        <family val="0"/>
      </rPr>
      <t>Цепи круглозвенные нормальной прочности, мелкого калибра, с испытанием и нормализацией сталь 4ПС, КП</t>
    </r>
  </si>
  <si>
    <t>Цены на гвозди строительные, DAF граница Украины-России(ж/д вагон, 60тонн)</t>
  </si>
  <si>
    <t xml:space="preserve">Долларов США/тонна,    25 кг картонная коробка </t>
  </si>
  <si>
    <t>без покрытия</t>
  </si>
  <si>
    <t>оцинкованные</t>
  </si>
  <si>
    <t>1,6х25</t>
  </si>
  <si>
    <t>1,6х30</t>
  </si>
  <si>
    <t>1,6х40</t>
  </si>
  <si>
    <t>1,8х20;  1,8х30</t>
  </si>
  <si>
    <t>1,8х40</t>
  </si>
  <si>
    <t>1,8х50</t>
  </si>
  <si>
    <t>2х20</t>
  </si>
  <si>
    <t>2х30</t>
  </si>
  <si>
    <t>2х40</t>
  </si>
  <si>
    <t>2х50</t>
  </si>
  <si>
    <t>2х60; 2 х70</t>
  </si>
  <si>
    <t>2,2х40; 2,2х50</t>
  </si>
  <si>
    <t>2,4х45; 2,5х40</t>
  </si>
  <si>
    <t>2,5х50</t>
  </si>
  <si>
    <t>2,5х55; 2,5х60</t>
  </si>
  <si>
    <t>2,6х53; 2,65х50</t>
  </si>
  <si>
    <t>2,6х60; 2,6х61;2,65х65</t>
  </si>
  <si>
    <t>2,7х60; 2,7х53;</t>
  </si>
  <si>
    <t>2,8х50;2,8х52;2,8х53</t>
  </si>
  <si>
    <t>2,8х60;2,8х70;2,8х80</t>
  </si>
  <si>
    <t>2,9х51</t>
  </si>
  <si>
    <t>3х40</t>
  </si>
  <si>
    <t>3х50</t>
  </si>
  <si>
    <t>3х60</t>
  </si>
  <si>
    <t>3х70</t>
  </si>
  <si>
    <t>3х80</t>
  </si>
  <si>
    <t>3х90</t>
  </si>
  <si>
    <t>3,1х50</t>
  </si>
  <si>
    <t>3,1х55; 3,1х53</t>
  </si>
  <si>
    <t>3,1х60</t>
  </si>
  <si>
    <t>3,1х65; 3,1х67</t>
  </si>
  <si>
    <t>3,1х70; 3,2х70</t>
  </si>
  <si>
    <t>3,1х80; 3,2х80</t>
  </si>
  <si>
    <t>3,3х63,5; 3,35х65</t>
  </si>
  <si>
    <t>3,4х80; 3,4х84; 3,4х90</t>
  </si>
  <si>
    <t>3,5х50</t>
  </si>
  <si>
    <t>3,5х60</t>
  </si>
  <si>
    <t>3,5х77</t>
  </si>
  <si>
    <t>3,5х80</t>
  </si>
  <si>
    <t>3,5х90; 3,5х92</t>
  </si>
  <si>
    <t>3,7 х76; 3,75х75</t>
  </si>
  <si>
    <t>3,75х82,5</t>
  </si>
  <si>
    <t>3,8х100</t>
  </si>
  <si>
    <t>3,9х105; 3,9х107</t>
  </si>
  <si>
    <t>3,9х112; 3,9х115</t>
  </si>
  <si>
    <t>4,0х60</t>
  </si>
  <si>
    <t>4,0х70</t>
  </si>
  <si>
    <t>4,0х80; 4,0х90</t>
  </si>
  <si>
    <t>4,1х89</t>
  </si>
  <si>
    <t>4,0х100; 4,1х102; 4,0х105</t>
  </si>
  <si>
    <t>4,0х110; 4,0х115; 4,0х120; 4,2х100</t>
  </si>
  <si>
    <t>4,4х122; 4,0х160</t>
  </si>
  <si>
    <t>4,5х90; 4,0х140; 4,2х120</t>
  </si>
  <si>
    <t>4,5х100; 4,4х100</t>
  </si>
  <si>
    <t>4,5х120; 4,5х125; 4,5х127</t>
  </si>
  <si>
    <t>5,0х100</t>
  </si>
  <si>
    <t>5,0х120; 5,0х125; 5,0х127</t>
  </si>
  <si>
    <t>5,0х140; 5,0х150</t>
  </si>
  <si>
    <t>5,5х140; 5,5х150</t>
  </si>
  <si>
    <t>5,5х175</t>
  </si>
  <si>
    <t>5,9х153; 5,9х176; 5,9х178</t>
  </si>
  <si>
    <t>6,0х150; 6,0х160; 6,0х180</t>
  </si>
  <si>
    <t>6,0х200</t>
  </si>
  <si>
    <t>5,0х120 шиферные</t>
  </si>
  <si>
    <t>№   п/п</t>
  </si>
  <si>
    <t>Цена, дол. США</t>
  </si>
  <si>
    <t>Цепи круглозвенные</t>
  </si>
  <si>
    <t>14х50 кл. С</t>
  </si>
  <si>
    <t>ТУ.У 12.44.10.015-94</t>
  </si>
  <si>
    <t>18х64 кл.8</t>
  </si>
  <si>
    <t>18х64 кл.С</t>
  </si>
  <si>
    <t>24х86 кл.8</t>
  </si>
  <si>
    <t>24х86 кл.С</t>
  </si>
  <si>
    <t>24х86 кл.D</t>
  </si>
  <si>
    <t>ДСТУ ГОСТ25996-2002(ИСО 610-90)</t>
  </si>
  <si>
    <t>24х86Н</t>
  </si>
  <si>
    <t>СП251.06.00.000</t>
  </si>
  <si>
    <t>т </t>
  </si>
  <si>
    <t>26х92 кл.8</t>
  </si>
  <si>
    <t>26х92 кл.С</t>
  </si>
  <si>
    <t>26х92 кл.D</t>
  </si>
  <si>
    <t>30х108 кл.С</t>
  </si>
  <si>
    <t>30х108 кл.D</t>
  </si>
  <si>
    <t>34х126 кл.С</t>
  </si>
  <si>
    <t>34х126Н кл.С</t>
  </si>
  <si>
    <t>Скребковая цепь в сборе</t>
  </si>
  <si>
    <t>СП 202 кл.8</t>
  </si>
  <si>
    <t>СП 202.В1.31.000 сб</t>
  </si>
  <si>
    <t>м</t>
  </si>
  <si>
    <t>СП 202 кл.С</t>
  </si>
  <si>
    <t>СП 202 ТС</t>
  </si>
  <si>
    <t>СП 301 кл.С</t>
  </si>
  <si>
    <t>СП.301.520 Е</t>
  </si>
  <si>
    <t>СП301 ЕР кл.С</t>
  </si>
  <si>
    <t>СП.301.520 ЕР</t>
  </si>
  <si>
    <t>СП26У (комплектуется цепью 24х86Н-С-11х2)</t>
  </si>
  <si>
    <t>СП 26У.21.00.000 сб</t>
  </si>
  <si>
    <t>СП48 (УСТК)  кл 8</t>
  </si>
  <si>
    <t>СП 48-02</t>
  </si>
  <si>
    <t>СП48 (УСТК)  кл С</t>
  </si>
  <si>
    <t>Скребок</t>
  </si>
  <si>
    <t>СП 202</t>
  </si>
  <si>
    <t>СП 202.В12.003А</t>
  </si>
  <si>
    <t>шт</t>
  </si>
  <si>
    <t>СП 301</t>
  </si>
  <si>
    <t>СП 301.527</t>
  </si>
  <si>
    <t>СПЦ 162</t>
  </si>
  <si>
    <t>СПЦ 162.08.001</t>
  </si>
  <si>
    <t>СПЦ 163</t>
  </si>
  <si>
    <t>СПЦ 163.08.001</t>
  </si>
  <si>
    <t>СПЦ 261</t>
  </si>
  <si>
    <t>СПЦ 261.30.03.101</t>
  </si>
  <si>
    <t>СПЦ 271</t>
  </si>
  <si>
    <t>СПЦ 271.00.06.201</t>
  </si>
  <si>
    <t>СПЦ273</t>
  </si>
  <si>
    <t>СПЦ 273.Р06.00.001</t>
  </si>
  <si>
    <t>Соединительное звено</t>
  </si>
  <si>
    <t>СП 202.6.0041</t>
  </si>
  <si>
    <t>СП 301.526А</t>
  </si>
  <si>
    <t>СП 301Р (для цепи СП301ЕР)</t>
  </si>
  <si>
    <t>СП 301.526Р</t>
  </si>
  <si>
    <t>СР 70</t>
  </si>
  <si>
    <t>СР70А</t>
  </si>
  <si>
    <t>СП26У</t>
  </si>
  <si>
    <t> СП26У.21.00.002</t>
  </si>
  <si>
    <t>Совки лопат</t>
  </si>
  <si>
    <t>У-40</t>
  </si>
  <si>
    <t>ТУ.У. 00165652 005-96</t>
  </si>
  <si>
    <t>П-25</t>
  </si>
  <si>
    <t>ЛКО</t>
  </si>
  <si>
    <t>ГОСТ 19596087</t>
  </si>
  <si>
    <t>Гайка стопорная</t>
  </si>
  <si>
    <t>М-20</t>
  </si>
  <si>
    <t> СП202.00.000 СБ</t>
  </si>
  <si>
    <t>М-24</t>
  </si>
  <si>
    <t> СПЦ16300.000СБ</t>
  </si>
  <si>
    <t> СП301.530СБ</t>
  </si>
  <si>
    <t>М-30</t>
  </si>
  <si>
    <t> КСД27.00.020-01СБ</t>
  </si>
  <si>
    <t>Болт цепной</t>
  </si>
  <si>
    <t>24х100</t>
  </si>
  <si>
    <t> СП80К-0403</t>
  </si>
  <si>
    <t>20х80</t>
  </si>
  <si>
    <t>Черт. 10.16-954</t>
  </si>
  <si>
    <t>шт.</t>
  </si>
  <si>
    <t>24х100 (СП26У)</t>
  </si>
  <si>
    <t> СП26У.21.00.003</t>
  </si>
  <si>
    <t>Цены указаны на условиях EXW, г. Артемовск Донецкой обл.</t>
  </si>
  <si>
    <t>USD/тонна</t>
  </si>
  <si>
    <t>Цены указаны на условии DAF – граница Украины-России для вагонной поставки 60 тонн</t>
  </si>
  <si>
    <t>Цена USD/тонна</t>
  </si>
  <si>
    <t>ПРАЙС-ЛИСТ на 01.03.2006 г.</t>
  </si>
  <si>
    <r>
      <t>Æ</t>
    </r>
    <r>
      <rPr>
        <sz val="11"/>
        <color indexed="8"/>
        <rFont val="Times New Roman"/>
        <family val="1"/>
      </rPr>
      <t xml:space="preserve"> 1,6-1,9мм</t>
    </r>
  </si>
  <si>
    <r>
      <t>Æ</t>
    </r>
    <r>
      <rPr>
        <sz val="11"/>
        <color indexed="8"/>
        <rFont val="Times New Roman"/>
        <family val="1"/>
      </rPr>
      <t xml:space="preserve"> 2,0-2,9мм</t>
    </r>
  </si>
  <si>
    <r>
      <t>Æ</t>
    </r>
    <r>
      <rPr>
        <sz val="11"/>
        <color indexed="8"/>
        <rFont val="Times New Roman"/>
        <family val="1"/>
      </rPr>
      <t xml:space="preserve"> 3,0-3,9мм</t>
    </r>
  </si>
  <si>
    <r>
      <t>Æ</t>
    </r>
    <r>
      <rPr>
        <sz val="11"/>
        <color indexed="8"/>
        <rFont val="Times New Roman"/>
        <family val="1"/>
      </rPr>
      <t xml:space="preserve"> 4,0-6,0мм</t>
    </r>
  </si>
  <si>
    <r>
      <t>Æ</t>
    </r>
    <r>
      <rPr>
        <sz val="11"/>
        <color indexed="8"/>
        <rFont val="Times New Roman"/>
        <family val="1"/>
      </rPr>
      <t xml:space="preserve"> 1,0-1,5мм</t>
    </r>
  </si>
  <si>
    <r>
      <t>Æ</t>
    </r>
    <r>
      <rPr>
        <sz val="11"/>
        <color indexed="8"/>
        <rFont val="Times New Roman"/>
        <family val="1"/>
      </rPr>
      <t xml:space="preserve"> 2,0-2,4мм</t>
    </r>
  </si>
  <si>
    <r>
      <t>Æ</t>
    </r>
    <r>
      <rPr>
        <sz val="11"/>
        <color indexed="8"/>
        <rFont val="Times New Roman"/>
        <family val="1"/>
      </rPr>
      <t xml:space="preserve"> 2,5-2,9мм</t>
    </r>
  </si>
  <si>
    <t>автомобиля 20 тонн.</t>
  </si>
  <si>
    <r>
      <t xml:space="preserve">АНО-4 </t>
    </r>
    <r>
      <rPr>
        <sz val="12"/>
        <color indexed="8"/>
        <rFont val="Symbol"/>
        <family val="1"/>
      </rPr>
      <t>Æ</t>
    </r>
    <r>
      <rPr>
        <sz val="12"/>
        <color indexed="8"/>
        <rFont val="Times New Roman"/>
        <family val="1"/>
      </rPr>
      <t xml:space="preserve"> 3 мм</t>
    </r>
  </si>
  <si>
    <r>
      <t xml:space="preserve">АНО-4 </t>
    </r>
    <r>
      <rPr>
        <sz val="12"/>
        <color indexed="8"/>
        <rFont val="Symbol"/>
        <family val="1"/>
      </rPr>
      <t>Æ</t>
    </r>
    <r>
      <rPr>
        <sz val="12"/>
        <color indexed="8"/>
        <rFont val="Times New Roman"/>
        <family val="1"/>
      </rPr>
      <t xml:space="preserve"> 4-6 мм</t>
    </r>
  </si>
  <si>
    <r>
      <t xml:space="preserve">АНО-6 </t>
    </r>
    <r>
      <rPr>
        <sz val="12"/>
        <color indexed="8"/>
        <rFont val="Symbol"/>
        <family val="1"/>
      </rPr>
      <t>Æ</t>
    </r>
    <r>
      <rPr>
        <sz val="12"/>
        <color indexed="8"/>
        <rFont val="Times New Roman"/>
        <family val="1"/>
      </rPr>
      <t xml:space="preserve"> 3 мм</t>
    </r>
  </si>
  <si>
    <r>
      <t xml:space="preserve">АНО-6 </t>
    </r>
    <r>
      <rPr>
        <sz val="12"/>
        <color indexed="8"/>
        <rFont val="Symbol"/>
        <family val="1"/>
      </rPr>
      <t>Æ</t>
    </r>
    <r>
      <rPr>
        <sz val="12"/>
        <color indexed="8"/>
        <rFont val="Times New Roman"/>
        <family val="1"/>
      </rPr>
      <t xml:space="preserve"> 4-6 мм</t>
    </r>
  </si>
  <si>
    <r>
      <t xml:space="preserve">МР- 3 </t>
    </r>
    <r>
      <rPr>
        <sz val="12"/>
        <color indexed="8"/>
        <rFont val="Symbol"/>
        <family val="1"/>
      </rPr>
      <t>Æ</t>
    </r>
    <r>
      <rPr>
        <sz val="12"/>
        <color indexed="8"/>
        <rFont val="Times New Roman"/>
        <family val="1"/>
      </rPr>
      <t xml:space="preserve"> 3 мм</t>
    </r>
  </si>
  <si>
    <r>
      <t xml:space="preserve">МР- 3 </t>
    </r>
    <r>
      <rPr>
        <sz val="12"/>
        <color indexed="8"/>
        <rFont val="Symbol"/>
        <family val="1"/>
      </rPr>
      <t>Æ</t>
    </r>
    <r>
      <rPr>
        <sz val="12"/>
        <color indexed="8"/>
        <rFont val="Times New Roman"/>
        <family val="1"/>
      </rPr>
      <t xml:space="preserve"> 4-5 мм</t>
    </r>
  </si>
  <si>
    <r>
      <t xml:space="preserve">АНО-21 </t>
    </r>
    <r>
      <rPr>
        <sz val="12"/>
        <color indexed="8"/>
        <rFont val="Symbol"/>
        <family val="1"/>
      </rPr>
      <t>Æ</t>
    </r>
    <r>
      <rPr>
        <sz val="12"/>
        <color indexed="8"/>
        <rFont val="Times New Roman"/>
        <family val="1"/>
      </rPr>
      <t xml:space="preserve"> 3 мм</t>
    </r>
  </si>
  <si>
    <r>
      <t xml:space="preserve">УОНИ 13/55 </t>
    </r>
    <r>
      <rPr>
        <sz val="12"/>
        <color indexed="8"/>
        <rFont val="Symbol"/>
        <family val="1"/>
      </rPr>
      <t>Æ</t>
    </r>
    <r>
      <rPr>
        <sz val="12"/>
        <color indexed="8"/>
        <rFont val="Times New Roman"/>
        <family val="1"/>
      </rPr>
      <t xml:space="preserve"> 3 мм</t>
    </r>
  </si>
  <si>
    <r>
      <t xml:space="preserve">УОНИ 13/55 </t>
    </r>
    <r>
      <rPr>
        <sz val="12"/>
        <color indexed="8"/>
        <rFont val="Symbol"/>
        <family val="1"/>
      </rPr>
      <t>Æ</t>
    </r>
    <r>
      <rPr>
        <sz val="12"/>
        <color indexed="8"/>
        <rFont val="Times New Roman"/>
        <family val="1"/>
      </rPr>
      <t xml:space="preserve"> 4 мм</t>
    </r>
  </si>
  <si>
    <r>
      <t xml:space="preserve">VISWELD </t>
    </r>
    <r>
      <rPr>
        <sz val="11"/>
        <color indexed="8"/>
        <rFont val="Symbol"/>
        <family val="1"/>
      </rPr>
      <t>Æ</t>
    </r>
    <r>
      <rPr>
        <sz val="11"/>
        <color indexed="8"/>
        <rFont val="Times New Roman"/>
        <family val="1"/>
      </rPr>
      <t xml:space="preserve"> 2,5 мм</t>
    </r>
  </si>
  <si>
    <r>
      <t xml:space="preserve">VISWELD </t>
    </r>
    <r>
      <rPr>
        <sz val="11"/>
        <color indexed="8"/>
        <rFont val="Symbol"/>
        <family val="1"/>
      </rPr>
      <t>Æ</t>
    </r>
    <r>
      <rPr>
        <sz val="11"/>
        <color indexed="8"/>
        <rFont val="Times New Roman"/>
        <family val="1"/>
      </rPr>
      <t xml:space="preserve"> 3,2 мм</t>
    </r>
  </si>
  <si>
    <r>
      <t xml:space="preserve">VISWELD </t>
    </r>
    <r>
      <rPr>
        <sz val="11"/>
        <color indexed="8"/>
        <rFont val="Symbol"/>
        <family val="1"/>
      </rPr>
      <t>Æ</t>
    </r>
    <r>
      <rPr>
        <sz val="11"/>
        <color indexed="8"/>
        <rFont val="Times New Roman"/>
        <family val="1"/>
      </rPr>
      <t xml:space="preserve"> 4,0 мм</t>
    </r>
  </si>
  <si>
    <t>по ЗАО "Артемовский машиностроительный завод "Вистек"                       01.03.2006</t>
  </si>
  <si>
    <t>Цены с 01.03.2006г</t>
  </si>
  <si>
    <t xml:space="preserve">                                                                                 Цены с 01.03.2006г                                                                   </t>
  </si>
  <si>
    <t>ГОСТ</t>
  </si>
  <si>
    <t>4028-63</t>
  </si>
  <si>
    <t>9870-61</t>
  </si>
  <si>
    <t>E-mail: shalamov@vistec.dn.ua</t>
  </si>
  <si>
    <t>или на условиях FCA склад ЗАО «Артемовский машзавод «Вистек», г.Артемовск для</t>
  </si>
  <si>
    <t>тел. (062)340-19-11, ф(062) 340-19-10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</si>
</sst>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u val="single"/>
      <sz val="11"/>
      <color indexed="8"/>
      <name val="Times New Roman"/>
      <family val="1"/>
    </font>
    <font>
      <u val="single"/>
      <sz val="11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8"/>
      <name val="Times New Roman"/>
      <family val="1"/>
    </font>
    <font>
      <b/>
      <sz val="9"/>
      <name val="Arial CYR"/>
      <family val="0"/>
    </font>
    <font>
      <b/>
      <u val="single"/>
      <sz val="8"/>
      <color indexed="18"/>
      <name val="Arial CYR"/>
      <family val="0"/>
    </font>
    <font>
      <u val="single"/>
      <sz val="8"/>
      <color indexed="18"/>
      <name val="Arial CYR"/>
      <family val="0"/>
    </font>
    <font>
      <sz val="9"/>
      <color indexed="18"/>
      <name val="Arial CYR"/>
      <family val="0"/>
    </font>
    <font>
      <sz val="8"/>
      <color indexed="18"/>
      <name val="Arial CYR"/>
      <family val="0"/>
    </font>
    <font>
      <b/>
      <sz val="10"/>
      <color indexed="18"/>
      <name val="Arial CYR"/>
      <family val="0"/>
    </font>
    <font>
      <b/>
      <sz val="8"/>
      <color indexed="18"/>
      <name val="Arial CYR"/>
      <family val="0"/>
    </font>
    <font>
      <b/>
      <sz val="10"/>
      <name val="Arial Cyr"/>
      <family val="0"/>
    </font>
    <font>
      <b/>
      <sz val="9"/>
      <color indexed="18"/>
      <name val="Arial CYR"/>
      <family val="0"/>
    </font>
    <font>
      <sz val="10"/>
      <color indexed="18"/>
      <name val="Arial CYR"/>
      <family val="0"/>
    </font>
    <font>
      <sz val="12"/>
      <name val="Times New Roman"/>
      <family val="1"/>
    </font>
    <font>
      <sz val="11"/>
      <color indexed="8"/>
      <name val="Symbol"/>
      <family val="1"/>
    </font>
    <font>
      <sz val="12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12"/>
      <name val="Arial Cyr"/>
      <family val="2"/>
    </font>
    <font>
      <sz val="12"/>
      <color indexed="8"/>
      <name val="Symbol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lightDown">
        <bgColor indexed="2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15" fillId="0" borderId="11" xfId="0" applyFont="1" applyBorder="1" applyAlignment="1">
      <alignment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6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7" fillId="0" borderId="0" xfId="15" applyFont="1" applyAlignment="1">
      <alignment vertical="center"/>
    </xf>
    <xf numFmtId="0" fontId="19" fillId="0" borderId="0" xfId="0" applyFont="1" applyAlignment="1">
      <alignment/>
    </xf>
    <xf numFmtId="0" fontId="25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24" fillId="0" borderId="19" xfId="0" applyFont="1" applyBorder="1" applyAlignment="1">
      <alignment vertical="top" wrapText="1"/>
    </xf>
    <xf numFmtId="0" fontId="24" fillId="0" borderId="19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center" wrapText="1"/>
    </xf>
    <xf numFmtId="2" fontId="29" fillId="0" borderId="23" xfId="0" applyNumberFormat="1" applyFont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/>
    </xf>
    <xf numFmtId="0" fontId="29" fillId="0" borderId="25" xfId="0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/>
    </xf>
    <xf numFmtId="0" fontId="29" fillId="0" borderId="28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0" fillId="0" borderId="28" xfId="0" applyFont="1" applyBorder="1" applyAlignment="1">
      <alignment/>
    </xf>
    <xf numFmtId="0" fontId="30" fillId="0" borderId="28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/>
    </xf>
    <xf numFmtId="0" fontId="29" fillId="0" borderId="31" xfId="0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2" fillId="0" borderId="18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7" fillId="0" borderId="0" xfId="15" applyFont="1" applyAlignment="1">
      <alignment horizontal="left" vertical="center"/>
    </xf>
    <xf numFmtId="0" fontId="24" fillId="0" borderId="18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7" fillId="0" borderId="0" xfId="15" applyFont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14" fillId="0" borderId="17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stec.com.ua/" TargetMode="External" /><Relationship Id="rId2" Type="http://schemas.openxmlformats.org/officeDocument/2006/relationships/hyperlink" Target="mailto:metiz@vistec.dn.ua" TargetMode="External" /><Relationship Id="rId3" Type="http://schemas.openxmlformats.org/officeDocument/2006/relationships/hyperlink" Target="mailto:shalamov@vistec.dn.ua" TargetMode="External" /><Relationship Id="rId4" Type="http://schemas.openxmlformats.org/officeDocument/2006/relationships/oleObject" Target="../embeddings/oleObject_0_0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L53"/>
  <sheetViews>
    <sheetView workbookViewId="0" topLeftCell="A34">
      <selection activeCell="G15" sqref="G15"/>
    </sheetView>
  </sheetViews>
  <sheetFormatPr defaultColWidth="9.00390625" defaultRowHeight="12.75"/>
  <cols>
    <col min="1" max="1" width="26.25390625" style="0" customWidth="1"/>
    <col min="2" max="2" width="18.375" style="0" customWidth="1"/>
    <col min="3" max="4" width="17.375" style="0" customWidth="1"/>
    <col min="5" max="5" width="18.75390625" style="0" customWidth="1"/>
  </cols>
  <sheetData>
    <row r="10" ht="12" customHeight="1"/>
    <row r="11" spans="1:5" ht="14.25">
      <c r="A11" s="130" t="s">
        <v>223</v>
      </c>
      <c r="B11" s="130"/>
      <c r="C11" s="130"/>
      <c r="D11" s="130"/>
      <c r="E11" s="130"/>
    </row>
    <row r="12" spans="1:5" ht="15" thickBot="1">
      <c r="A12" s="131" t="s">
        <v>0</v>
      </c>
      <c r="B12" s="131"/>
      <c r="C12" s="131"/>
      <c r="D12" s="131"/>
      <c r="E12" s="131"/>
    </row>
    <row r="13" spans="1:5" ht="51" customHeight="1" thickBot="1">
      <c r="A13" s="6" t="s">
        <v>1</v>
      </c>
      <c r="B13" s="4" t="s">
        <v>23</v>
      </c>
      <c r="C13" s="4" t="s">
        <v>24</v>
      </c>
      <c r="D13" s="134" t="s">
        <v>222</v>
      </c>
      <c r="E13" s="135"/>
    </row>
    <row r="14" spans="1:5" ht="15.75" customHeight="1" thickBot="1">
      <c r="A14" s="136" t="s">
        <v>2</v>
      </c>
      <c r="B14" s="136"/>
      <c r="C14" s="136"/>
      <c r="D14" s="136"/>
      <c r="E14" s="136"/>
    </row>
    <row r="15" spans="1:5" ht="15.75">
      <c r="A15" s="62" t="s">
        <v>224</v>
      </c>
      <c r="B15" s="63" t="s">
        <v>3</v>
      </c>
      <c r="C15" s="64" t="s">
        <v>4</v>
      </c>
      <c r="D15" s="137">
        <v>610</v>
      </c>
      <c r="E15" s="138"/>
    </row>
    <row r="16" spans="1:5" ht="15.75">
      <c r="A16" s="67" t="s">
        <v>225</v>
      </c>
      <c r="B16" s="68" t="s">
        <v>3</v>
      </c>
      <c r="C16" s="69" t="s">
        <v>4</v>
      </c>
      <c r="D16" s="110">
        <v>560</v>
      </c>
      <c r="E16" s="111"/>
    </row>
    <row r="17" spans="1:5" ht="15.75">
      <c r="A17" s="67" t="s">
        <v>226</v>
      </c>
      <c r="B17" s="68" t="s">
        <v>3</v>
      </c>
      <c r="C17" s="69" t="s">
        <v>4</v>
      </c>
      <c r="D17" s="110">
        <v>530</v>
      </c>
      <c r="E17" s="111"/>
    </row>
    <row r="18" spans="1:5" ht="17.25" customHeight="1" thickBot="1">
      <c r="A18" s="65" t="s">
        <v>227</v>
      </c>
      <c r="B18" s="66" t="s">
        <v>3</v>
      </c>
      <c r="C18" s="1" t="s">
        <v>4</v>
      </c>
      <c r="D18" s="112">
        <v>520</v>
      </c>
      <c r="E18" s="113"/>
    </row>
    <row r="19" spans="1:5" ht="17.25" customHeight="1" thickBot="1">
      <c r="A19" s="120" t="s">
        <v>22</v>
      </c>
      <c r="B19" s="121"/>
      <c r="C19" s="122"/>
      <c r="D19" s="2" t="s">
        <v>5</v>
      </c>
      <c r="E19" s="2" t="s">
        <v>6</v>
      </c>
    </row>
    <row r="20" spans="1:5" ht="14.25" customHeight="1">
      <c r="A20" s="70" t="s">
        <v>228</v>
      </c>
      <c r="B20" s="71" t="s">
        <v>7</v>
      </c>
      <c r="C20" s="72" t="s">
        <v>4</v>
      </c>
      <c r="D20" s="73">
        <f>705+30</f>
        <v>735</v>
      </c>
      <c r="E20" s="74">
        <f>765+30</f>
        <v>795</v>
      </c>
    </row>
    <row r="21" spans="1:5" ht="14.25" customHeight="1">
      <c r="A21" s="75" t="s">
        <v>224</v>
      </c>
      <c r="B21" s="69" t="s">
        <v>7</v>
      </c>
      <c r="C21" s="76" t="s">
        <v>4</v>
      </c>
      <c r="D21" s="77">
        <f>548+30</f>
        <v>578</v>
      </c>
      <c r="E21" s="78">
        <f>623+30</f>
        <v>653</v>
      </c>
    </row>
    <row r="22" spans="1:5" ht="16.5" customHeight="1">
      <c r="A22" s="75" t="s">
        <v>229</v>
      </c>
      <c r="B22" s="69" t="s">
        <v>7</v>
      </c>
      <c r="C22" s="76" t="s">
        <v>4</v>
      </c>
      <c r="D22" s="77">
        <v>495</v>
      </c>
      <c r="E22" s="78">
        <v>555</v>
      </c>
    </row>
    <row r="23" spans="1:5" ht="14.25" customHeight="1">
      <c r="A23" s="75" t="s">
        <v>230</v>
      </c>
      <c r="B23" s="69" t="s">
        <v>7</v>
      </c>
      <c r="C23" s="76" t="s">
        <v>4</v>
      </c>
      <c r="D23" s="77">
        <v>475</v>
      </c>
      <c r="E23" s="78">
        <v>535</v>
      </c>
    </row>
    <row r="24" spans="1:5" ht="14.25" customHeight="1">
      <c r="A24" s="75" t="s">
        <v>226</v>
      </c>
      <c r="B24" s="69" t="s">
        <v>7</v>
      </c>
      <c r="C24" s="76" t="s">
        <v>4</v>
      </c>
      <c r="D24" s="77">
        <v>465</v>
      </c>
      <c r="E24" s="78">
        <v>525</v>
      </c>
    </row>
    <row r="25" spans="1:5" ht="15" customHeight="1" thickBot="1">
      <c r="A25" s="48" t="s">
        <v>227</v>
      </c>
      <c r="B25" s="1" t="s">
        <v>7</v>
      </c>
      <c r="C25" s="3" t="s">
        <v>4</v>
      </c>
      <c r="D25" s="49">
        <v>450</v>
      </c>
      <c r="E25" s="50">
        <v>510</v>
      </c>
    </row>
    <row r="26" spans="1:5" ht="37.5" customHeight="1" thickBot="1">
      <c r="A26" s="61" t="s">
        <v>8</v>
      </c>
      <c r="B26" s="51" t="s">
        <v>9</v>
      </c>
      <c r="C26" s="52" t="s">
        <v>26</v>
      </c>
      <c r="D26" s="53" t="s">
        <v>25</v>
      </c>
      <c r="E26" s="53" t="s">
        <v>10</v>
      </c>
    </row>
    <row r="27" spans="1:5" ht="30" customHeight="1" thickBot="1">
      <c r="A27" s="54" t="s">
        <v>3</v>
      </c>
      <c r="B27" s="55" t="s">
        <v>220</v>
      </c>
      <c r="C27" s="55" t="s">
        <v>220</v>
      </c>
      <c r="D27" s="55" t="s">
        <v>220</v>
      </c>
      <c r="E27" s="56" t="s">
        <v>220</v>
      </c>
    </row>
    <row r="28" spans="1:5" ht="15.75">
      <c r="A28" s="79" t="s">
        <v>11</v>
      </c>
      <c r="B28" s="80">
        <v>788</v>
      </c>
      <c r="C28" s="80">
        <v>882</v>
      </c>
      <c r="D28" s="80"/>
      <c r="E28" s="81">
        <v>766</v>
      </c>
    </row>
    <row r="29" spans="1:5" ht="15.75">
      <c r="A29" s="82" t="s">
        <v>12</v>
      </c>
      <c r="B29" s="83">
        <v>888</v>
      </c>
      <c r="C29" s="83">
        <v>1001</v>
      </c>
      <c r="D29" s="83">
        <v>1184</v>
      </c>
      <c r="E29" s="83">
        <v>795</v>
      </c>
    </row>
    <row r="30" spans="1:5" ht="15.75">
      <c r="A30" s="82" t="s">
        <v>13</v>
      </c>
      <c r="B30" s="83">
        <v>957</v>
      </c>
      <c r="C30" s="83">
        <v>1123</v>
      </c>
      <c r="D30" s="83">
        <v>1323</v>
      </c>
      <c r="E30" s="83">
        <v>841</v>
      </c>
    </row>
    <row r="31" spans="1:5" ht="15.75">
      <c r="A31" s="82" t="s">
        <v>14</v>
      </c>
      <c r="B31" s="83">
        <v>990</v>
      </c>
      <c r="C31" s="83">
        <v>1264</v>
      </c>
      <c r="D31" s="83">
        <v>1473</v>
      </c>
      <c r="E31" s="83">
        <v>881</v>
      </c>
    </row>
    <row r="32" spans="1:5" ht="16.5" thickBot="1">
      <c r="A32" s="57" t="s">
        <v>15</v>
      </c>
      <c r="B32" s="58">
        <v>1030</v>
      </c>
      <c r="C32" s="58">
        <v>1460</v>
      </c>
      <c r="D32" s="58">
        <v>1650</v>
      </c>
      <c r="E32" s="58">
        <v>953</v>
      </c>
    </row>
    <row r="33" spans="1:12" ht="20.25" customHeight="1">
      <c r="A33" s="139" t="s">
        <v>16</v>
      </c>
      <c r="B33" s="139"/>
      <c r="C33" s="139"/>
      <c r="D33" s="139"/>
      <c r="E33" s="139"/>
      <c r="L33" t="s">
        <v>27</v>
      </c>
    </row>
    <row r="34" spans="1:5" ht="18.75" customHeight="1" thickBot="1">
      <c r="A34" s="119" t="s">
        <v>17</v>
      </c>
      <c r="B34" s="119"/>
      <c r="C34" s="119"/>
      <c r="D34" s="119"/>
      <c r="E34" s="119"/>
    </row>
    <row r="35" spans="1:5" ht="15.75">
      <c r="A35" s="84" t="s">
        <v>232</v>
      </c>
      <c r="B35" s="63" t="s">
        <v>18</v>
      </c>
      <c r="C35" s="63" t="s">
        <v>4</v>
      </c>
      <c r="D35" s="132">
        <v>810</v>
      </c>
      <c r="E35" s="133"/>
    </row>
    <row r="36" spans="1:5" ht="15.75">
      <c r="A36" s="86" t="s">
        <v>233</v>
      </c>
      <c r="B36" s="68" t="s">
        <v>18</v>
      </c>
      <c r="C36" s="68" t="s">
        <v>4</v>
      </c>
      <c r="D36" s="115">
        <v>740</v>
      </c>
      <c r="E36" s="116"/>
    </row>
    <row r="37" spans="1:5" ht="15.75">
      <c r="A37" s="86" t="s">
        <v>234</v>
      </c>
      <c r="B37" s="68" t="s">
        <v>18</v>
      </c>
      <c r="C37" s="68" t="s">
        <v>4</v>
      </c>
      <c r="D37" s="115">
        <v>750</v>
      </c>
      <c r="E37" s="116"/>
    </row>
    <row r="38" spans="1:5" ht="15.75">
      <c r="A38" s="86" t="s">
        <v>235</v>
      </c>
      <c r="B38" s="68" t="s">
        <v>18</v>
      </c>
      <c r="C38" s="68" t="s">
        <v>4</v>
      </c>
      <c r="D38" s="115">
        <v>690</v>
      </c>
      <c r="E38" s="116"/>
    </row>
    <row r="39" spans="1:5" ht="15.75">
      <c r="A39" s="87" t="s">
        <v>236</v>
      </c>
      <c r="B39" s="68" t="s">
        <v>18</v>
      </c>
      <c r="C39" s="68" t="s">
        <v>4</v>
      </c>
      <c r="D39" s="115">
        <f>784+30</f>
        <v>814</v>
      </c>
      <c r="E39" s="116"/>
    </row>
    <row r="40" spans="1:5" ht="15.75">
      <c r="A40" s="87" t="s">
        <v>237</v>
      </c>
      <c r="B40" s="68" t="s">
        <v>18</v>
      </c>
      <c r="C40" s="68" t="s">
        <v>4</v>
      </c>
      <c r="D40" s="115">
        <v>744</v>
      </c>
      <c r="E40" s="116"/>
    </row>
    <row r="41" spans="1:5" ht="15.75">
      <c r="A41" s="86" t="s">
        <v>238</v>
      </c>
      <c r="B41" s="68" t="s">
        <v>18</v>
      </c>
      <c r="C41" s="68" t="s">
        <v>4</v>
      </c>
      <c r="D41" s="115">
        <f>780+30</f>
        <v>810</v>
      </c>
      <c r="E41" s="116"/>
    </row>
    <row r="42" spans="1:5" ht="15.75">
      <c r="A42" s="86" t="s">
        <v>239</v>
      </c>
      <c r="B42" s="68" t="s">
        <v>18</v>
      </c>
      <c r="C42" s="68" t="s">
        <v>4</v>
      </c>
      <c r="D42" s="115">
        <f>780+30</f>
        <v>810</v>
      </c>
      <c r="E42" s="116"/>
    </row>
    <row r="43" spans="1:5" ht="15.75">
      <c r="A43" s="86" t="s">
        <v>240</v>
      </c>
      <c r="B43" s="68" t="s">
        <v>18</v>
      </c>
      <c r="C43" s="68" t="s">
        <v>4</v>
      </c>
      <c r="D43" s="115">
        <v>795</v>
      </c>
      <c r="E43" s="116"/>
    </row>
    <row r="44" spans="1:5" ht="15">
      <c r="A44" s="88" t="s">
        <v>241</v>
      </c>
      <c r="B44" s="68" t="s">
        <v>19</v>
      </c>
      <c r="C44" s="68" t="s">
        <v>4</v>
      </c>
      <c r="D44" s="140">
        <f>1460+30</f>
        <v>1490</v>
      </c>
      <c r="E44" s="141"/>
    </row>
    <row r="45" spans="1:5" ht="15">
      <c r="A45" s="88" t="s">
        <v>242</v>
      </c>
      <c r="B45" s="68" t="s">
        <v>19</v>
      </c>
      <c r="C45" s="68" t="s">
        <v>4</v>
      </c>
      <c r="D45" s="140">
        <f>1390+30</f>
        <v>1420</v>
      </c>
      <c r="E45" s="141"/>
    </row>
    <row r="46" spans="1:5" ht="15.75" thickBot="1">
      <c r="A46" s="85" t="s">
        <v>243</v>
      </c>
      <c r="B46" s="66" t="s">
        <v>19</v>
      </c>
      <c r="C46" s="66" t="s">
        <v>4</v>
      </c>
      <c r="D46" s="117">
        <f>1330+30</f>
        <v>1360</v>
      </c>
      <c r="E46" s="118"/>
    </row>
    <row r="47" spans="1:5" ht="14.25">
      <c r="A47" s="124" t="s">
        <v>221</v>
      </c>
      <c r="B47" s="125"/>
      <c r="C47" s="125"/>
      <c r="D47" s="125"/>
      <c r="E47" s="125"/>
    </row>
    <row r="48" spans="1:5" ht="14.25">
      <c r="A48" s="126" t="s">
        <v>251</v>
      </c>
      <c r="B48" s="127"/>
      <c r="C48" s="127"/>
      <c r="D48" s="127"/>
      <c r="E48" s="127"/>
    </row>
    <row r="49" spans="1:5" ht="14.25">
      <c r="A49" s="128" t="s">
        <v>231</v>
      </c>
      <c r="B49" s="129"/>
      <c r="C49" s="129"/>
      <c r="D49" s="129"/>
      <c r="E49" s="129"/>
    </row>
    <row r="50" spans="1:5" ht="14.25">
      <c r="A50" s="130" t="s">
        <v>20</v>
      </c>
      <c r="B50" s="130"/>
      <c r="C50" s="130"/>
      <c r="D50" s="130"/>
      <c r="E50" s="130"/>
    </row>
    <row r="51" spans="1:5" s="60" customFormat="1" ht="12.75">
      <c r="A51" s="114" t="s">
        <v>250</v>
      </c>
      <c r="B51" s="114"/>
      <c r="C51" s="59"/>
      <c r="D51" s="59"/>
      <c r="E51" s="59"/>
    </row>
    <row r="52" spans="1:5" s="60" customFormat="1" ht="12.75">
      <c r="A52" s="123" t="s">
        <v>21</v>
      </c>
      <c r="B52" s="123"/>
      <c r="C52" s="59"/>
      <c r="D52" s="59"/>
      <c r="E52" s="59"/>
    </row>
    <row r="53" spans="1:5" ht="12.75">
      <c r="A53" s="5"/>
      <c r="B53" s="5"/>
      <c r="C53" s="5"/>
      <c r="D53" s="5"/>
      <c r="E53" s="5"/>
    </row>
  </sheetData>
  <mergeCells count="29">
    <mergeCell ref="D44:E44"/>
    <mergeCell ref="D45:E45"/>
    <mergeCell ref="D39:E39"/>
    <mergeCell ref="D40:E40"/>
    <mergeCell ref="A11:E11"/>
    <mergeCell ref="A12:E12"/>
    <mergeCell ref="D37:E37"/>
    <mergeCell ref="D38:E38"/>
    <mergeCell ref="D35:E35"/>
    <mergeCell ref="D36:E36"/>
    <mergeCell ref="D13:E13"/>
    <mergeCell ref="A14:E14"/>
    <mergeCell ref="D15:E15"/>
    <mergeCell ref="A33:E33"/>
    <mergeCell ref="A52:B52"/>
    <mergeCell ref="A47:E47"/>
    <mergeCell ref="A48:E48"/>
    <mergeCell ref="A49:E49"/>
    <mergeCell ref="A50:E50"/>
    <mergeCell ref="D16:E16"/>
    <mergeCell ref="D17:E17"/>
    <mergeCell ref="D18:E18"/>
    <mergeCell ref="A51:B51"/>
    <mergeCell ref="D41:E41"/>
    <mergeCell ref="D46:E46"/>
    <mergeCell ref="A34:E34"/>
    <mergeCell ref="A19:C19"/>
    <mergeCell ref="D42:E42"/>
    <mergeCell ref="D43:E43"/>
  </mergeCells>
  <hyperlinks>
    <hyperlink ref="A52" r:id="rId1" display="http://www.vistec.com.ua/"/>
    <hyperlink ref="A51" r:id="rId2" display="metiz@vistec.dn.ua"/>
    <hyperlink ref="A51:B51" r:id="rId3" display="E-mail: shalamov@vistec.dn.ua"/>
  </hyperlink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7" r:id="rId6"/>
  <legacyDrawing r:id="rId5"/>
  <oleObjects>
    <oleObject progId="Word.Picture.8" shapeId="125798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 topLeftCell="A52">
      <selection activeCell="F65" sqref="F65"/>
    </sheetView>
  </sheetViews>
  <sheetFormatPr defaultColWidth="9.00390625" defaultRowHeight="12.75"/>
  <cols>
    <col min="1" max="1" width="3.25390625" style="23" customWidth="1"/>
    <col min="2" max="2" width="29.875" style="0" customWidth="1"/>
    <col min="3" max="3" width="14.25390625" style="0" customWidth="1"/>
    <col min="4" max="4" width="6.875" style="0" customWidth="1"/>
    <col min="5" max="5" width="26.125" style="0" customWidth="1"/>
    <col min="6" max="6" width="21.875" style="0" customWidth="1"/>
  </cols>
  <sheetData>
    <row r="1" spans="1:6" ht="15.75">
      <c r="A1" s="142" t="s">
        <v>68</v>
      </c>
      <c r="B1" s="142"/>
      <c r="C1" s="142"/>
      <c r="D1" s="142"/>
      <c r="E1" s="142"/>
      <c r="F1" s="142"/>
    </row>
    <row r="2" spans="1:6" ht="16.5" thickBot="1">
      <c r="A2" s="143" t="s">
        <v>244</v>
      </c>
      <c r="B2" s="143"/>
      <c r="C2" s="143"/>
      <c r="D2" s="143"/>
      <c r="E2" s="143"/>
      <c r="F2" s="143"/>
    </row>
    <row r="3" spans="1:6" ht="15.75" customHeight="1">
      <c r="A3" s="144" t="s">
        <v>136</v>
      </c>
      <c r="B3" s="147" t="s">
        <v>1</v>
      </c>
      <c r="C3" s="156" t="s">
        <v>247</v>
      </c>
      <c r="D3" s="147" t="s">
        <v>30</v>
      </c>
      <c r="E3" s="150" t="s">
        <v>69</v>
      </c>
      <c r="F3" s="151"/>
    </row>
    <row r="4" spans="1:6" ht="15.75" customHeight="1">
      <c r="A4" s="145"/>
      <c r="B4" s="148"/>
      <c r="C4" s="157"/>
      <c r="D4" s="148"/>
      <c r="E4" s="152" t="s">
        <v>70</v>
      </c>
      <c r="F4" s="154" t="s">
        <v>71</v>
      </c>
    </row>
    <row r="5" spans="1:6" ht="15.75" customHeight="1" thickBot="1">
      <c r="A5" s="146"/>
      <c r="B5" s="149"/>
      <c r="C5" s="158"/>
      <c r="D5" s="149"/>
      <c r="E5" s="153"/>
      <c r="F5" s="155"/>
    </row>
    <row r="6" spans="1:7" ht="12.75">
      <c r="A6" s="91">
        <v>1</v>
      </c>
      <c r="B6" s="92" t="s">
        <v>72</v>
      </c>
      <c r="C6" s="89" t="s">
        <v>248</v>
      </c>
      <c r="D6" s="93" t="s">
        <v>4</v>
      </c>
      <c r="E6" s="94">
        <f>873+30</f>
        <v>903</v>
      </c>
      <c r="F6" s="95"/>
      <c r="G6" s="47"/>
    </row>
    <row r="7" spans="1:7" ht="12.75">
      <c r="A7" s="96">
        <v>2</v>
      </c>
      <c r="B7" s="97" t="s">
        <v>73</v>
      </c>
      <c r="C7" s="89" t="s">
        <v>248</v>
      </c>
      <c r="D7" s="98" t="s">
        <v>4</v>
      </c>
      <c r="E7" s="99">
        <f>757+30</f>
        <v>787</v>
      </c>
      <c r="F7" s="100"/>
      <c r="G7" s="47"/>
    </row>
    <row r="8" spans="1:7" ht="12.75">
      <c r="A8" s="96">
        <v>3</v>
      </c>
      <c r="B8" s="97" t="s">
        <v>74</v>
      </c>
      <c r="C8" s="89" t="s">
        <v>248</v>
      </c>
      <c r="D8" s="98" t="s">
        <v>4</v>
      </c>
      <c r="E8" s="99">
        <f>747+30</f>
        <v>777</v>
      </c>
      <c r="F8" s="100"/>
      <c r="G8" s="47"/>
    </row>
    <row r="9" spans="1:7" ht="12.75">
      <c r="A9" s="96">
        <v>4</v>
      </c>
      <c r="B9" s="97" t="s">
        <v>75</v>
      </c>
      <c r="C9" s="89" t="s">
        <v>248</v>
      </c>
      <c r="D9" s="98" t="s">
        <v>4</v>
      </c>
      <c r="E9" s="99">
        <f>754+30</f>
        <v>784</v>
      </c>
      <c r="F9" s="100"/>
      <c r="G9" s="47"/>
    </row>
    <row r="10" spans="1:7" ht="12.75">
      <c r="A10" s="96">
        <v>5</v>
      </c>
      <c r="B10" s="97" t="s">
        <v>76</v>
      </c>
      <c r="C10" s="89" t="s">
        <v>248</v>
      </c>
      <c r="D10" s="98" t="s">
        <v>4</v>
      </c>
      <c r="E10" s="99">
        <f>699+30</f>
        <v>729</v>
      </c>
      <c r="F10" s="100"/>
      <c r="G10" s="47"/>
    </row>
    <row r="11" spans="1:7" ht="12.75">
      <c r="A11" s="96">
        <v>6</v>
      </c>
      <c r="B11" s="97" t="s">
        <v>77</v>
      </c>
      <c r="C11" s="89" t="s">
        <v>248</v>
      </c>
      <c r="D11" s="98" t="s">
        <v>4</v>
      </c>
      <c r="E11" s="99">
        <f>667+30</f>
        <v>697</v>
      </c>
      <c r="F11" s="100"/>
      <c r="G11" s="47"/>
    </row>
    <row r="12" spans="1:7" ht="12.75">
      <c r="A12" s="96">
        <v>7</v>
      </c>
      <c r="B12" s="97" t="s">
        <v>78</v>
      </c>
      <c r="C12" s="89" t="s">
        <v>248</v>
      </c>
      <c r="D12" s="98" t="s">
        <v>4</v>
      </c>
      <c r="E12" s="99">
        <f>791+30</f>
        <v>821</v>
      </c>
      <c r="F12" s="100"/>
      <c r="G12" s="47"/>
    </row>
    <row r="13" spans="1:7" ht="12.75">
      <c r="A13" s="96">
        <v>8</v>
      </c>
      <c r="B13" s="97" t="s">
        <v>79</v>
      </c>
      <c r="C13" s="89" t="s">
        <v>248</v>
      </c>
      <c r="D13" s="98" t="s">
        <v>4</v>
      </c>
      <c r="E13" s="99">
        <f>701+30</f>
        <v>731</v>
      </c>
      <c r="F13" s="100"/>
      <c r="G13" s="47"/>
    </row>
    <row r="14" spans="1:7" ht="12.75">
      <c r="A14" s="96">
        <v>9</v>
      </c>
      <c r="B14" s="97" t="s">
        <v>80</v>
      </c>
      <c r="C14" s="89" t="s">
        <v>248</v>
      </c>
      <c r="D14" s="98" t="s">
        <v>4</v>
      </c>
      <c r="E14" s="99">
        <f>657+30</f>
        <v>687</v>
      </c>
      <c r="F14" s="100"/>
      <c r="G14" s="47"/>
    </row>
    <row r="15" spans="1:7" ht="12.75">
      <c r="A15" s="96">
        <v>10</v>
      </c>
      <c r="B15" s="97" t="s">
        <v>81</v>
      </c>
      <c r="C15" s="89" t="s">
        <v>248</v>
      </c>
      <c r="D15" s="98" t="s">
        <v>4</v>
      </c>
      <c r="E15" s="99">
        <f>630+30</f>
        <v>660</v>
      </c>
      <c r="F15" s="100"/>
      <c r="G15" s="47"/>
    </row>
    <row r="16" spans="1:7" ht="12.75">
      <c r="A16" s="96">
        <v>11</v>
      </c>
      <c r="B16" s="97" t="s">
        <v>82</v>
      </c>
      <c r="C16" s="89" t="s">
        <v>248</v>
      </c>
      <c r="D16" s="98" t="s">
        <v>4</v>
      </c>
      <c r="E16" s="99">
        <f>612+30</f>
        <v>642</v>
      </c>
      <c r="F16" s="100"/>
      <c r="G16" s="47"/>
    </row>
    <row r="17" spans="1:7" ht="12.75">
      <c r="A17" s="96">
        <v>12</v>
      </c>
      <c r="B17" s="97" t="s">
        <v>83</v>
      </c>
      <c r="C17" s="89" t="s">
        <v>248</v>
      </c>
      <c r="D17" s="98" t="s">
        <v>4</v>
      </c>
      <c r="E17" s="99">
        <f>631+30</f>
        <v>661</v>
      </c>
      <c r="F17" s="100"/>
      <c r="G17" s="47"/>
    </row>
    <row r="18" spans="1:7" ht="12.75">
      <c r="A18" s="96">
        <v>13</v>
      </c>
      <c r="B18" s="97" t="s">
        <v>84</v>
      </c>
      <c r="C18" s="89" t="s">
        <v>248</v>
      </c>
      <c r="D18" s="98" t="s">
        <v>4</v>
      </c>
      <c r="E18" s="99">
        <f>594+30</f>
        <v>624</v>
      </c>
      <c r="F18" s="100"/>
      <c r="G18" s="47"/>
    </row>
    <row r="19" spans="1:7" ht="12.75">
      <c r="A19" s="96">
        <v>14</v>
      </c>
      <c r="B19" s="97" t="s">
        <v>85</v>
      </c>
      <c r="C19" s="89" t="s">
        <v>248</v>
      </c>
      <c r="D19" s="98" t="s">
        <v>4</v>
      </c>
      <c r="E19" s="99">
        <f>577+30</f>
        <v>607</v>
      </c>
      <c r="F19" s="100"/>
      <c r="G19" s="47"/>
    </row>
    <row r="20" spans="1:7" ht="12.75">
      <c r="A20" s="96">
        <v>15</v>
      </c>
      <c r="B20" s="97" t="s">
        <v>86</v>
      </c>
      <c r="C20" s="89" t="s">
        <v>248</v>
      </c>
      <c r="D20" s="98" t="s">
        <v>4</v>
      </c>
      <c r="E20" s="99">
        <f>565+30</f>
        <v>595</v>
      </c>
      <c r="F20" s="100"/>
      <c r="G20" s="47"/>
    </row>
    <row r="21" spans="1:7" ht="12.75">
      <c r="A21" s="96">
        <v>16</v>
      </c>
      <c r="B21" s="97" t="s">
        <v>87</v>
      </c>
      <c r="C21" s="89" t="s">
        <v>248</v>
      </c>
      <c r="D21" s="98" t="s">
        <v>4</v>
      </c>
      <c r="E21" s="99">
        <f>568+30</f>
        <v>598</v>
      </c>
      <c r="F21" s="100"/>
      <c r="G21" s="47"/>
    </row>
    <row r="22" spans="1:7" ht="12.75">
      <c r="A22" s="96">
        <v>17</v>
      </c>
      <c r="B22" s="97" t="s">
        <v>88</v>
      </c>
      <c r="C22" s="89" t="s">
        <v>248</v>
      </c>
      <c r="D22" s="98" t="s">
        <v>4</v>
      </c>
      <c r="E22" s="99">
        <f>561+30</f>
        <v>591</v>
      </c>
      <c r="F22" s="100"/>
      <c r="G22" s="47"/>
    </row>
    <row r="23" spans="1:7" ht="12.75">
      <c r="A23" s="96">
        <v>18</v>
      </c>
      <c r="B23" s="97" t="s">
        <v>89</v>
      </c>
      <c r="C23" s="89" t="s">
        <v>248</v>
      </c>
      <c r="D23" s="98" t="s">
        <v>4</v>
      </c>
      <c r="E23" s="99">
        <f>557+30</f>
        <v>587</v>
      </c>
      <c r="F23" s="100"/>
      <c r="G23" s="47"/>
    </row>
    <row r="24" spans="1:7" ht="12.75">
      <c r="A24" s="96">
        <v>19</v>
      </c>
      <c r="B24" s="97" t="s">
        <v>90</v>
      </c>
      <c r="C24" s="89" t="s">
        <v>248</v>
      </c>
      <c r="D24" s="98" t="s">
        <v>4</v>
      </c>
      <c r="E24" s="99">
        <f>566+30</f>
        <v>596</v>
      </c>
      <c r="F24" s="100"/>
      <c r="G24" s="47"/>
    </row>
    <row r="25" spans="1:7" ht="12.75">
      <c r="A25" s="96">
        <v>20</v>
      </c>
      <c r="B25" s="97" t="s">
        <v>91</v>
      </c>
      <c r="C25" s="89" t="s">
        <v>248</v>
      </c>
      <c r="D25" s="98" t="s">
        <v>4</v>
      </c>
      <c r="E25" s="99">
        <f>554+30</f>
        <v>584</v>
      </c>
      <c r="F25" s="100"/>
      <c r="G25" s="47"/>
    </row>
    <row r="26" spans="1:7" ht="12.75">
      <c r="A26" s="96">
        <v>21</v>
      </c>
      <c r="B26" s="97" t="s">
        <v>92</v>
      </c>
      <c r="C26" s="89" t="s">
        <v>248</v>
      </c>
      <c r="D26" s="98" t="s">
        <v>4</v>
      </c>
      <c r="E26" s="99">
        <f>556+30</f>
        <v>586</v>
      </c>
      <c r="F26" s="100"/>
      <c r="G26" s="47"/>
    </row>
    <row r="27" spans="1:7" ht="12.75">
      <c r="A27" s="96">
        <v>22</v>
      </c>
      <c r="B27" s="97" t="s">
        <v>93</v>
      </c>
      <c r="C27" s="89" t="s">
        <v>248</v>
      </c>
      <c r="D27" s="98" t="s">
        <v>4</v>
      </c>
      <c r="E27" s="99">
        <f>561+30</f>
        <v>591</v>
      </c>
      <c r="F27" s="100">
        <f>756+30</f>
        <v>786</v>
      </c>
      <c r="G27" s="47"/>
    </row>
    <row r="28" spans="1:7" ht="12.75">
      <c r="A28" s="96">
        <v>23</v>
      </c>
      <c r="B28" s="97" t="s">
        <v>94</v>
      </c>
      <c r="C28" s="89" t="s">
        <v>248</v>
      </c>
      <c r="D28" s="98" t="s">
        <v>4</v>
      </c>
      <c r="E28" s="99">
        <f>550+30</f>
        <v>580</v>
      </c>
      <c r="F28" s="100">
        <f>745+30</f>
        <v>775</v>
      </c>
      <c r="G28" s="47"/>
    </row>
    <row r="29" spans="1:7" ht="12.75">
      <c r="A29" s="96">
        <v>24</v>
      </c>
      <c r="B29" s="97" t="s">
        <v>95</v>
      </c>
      <c r="C29" s="89" t="s">
        <v>248</v>
      </c>
      <c r="D29" s="98" t="s">
        <v>4</v>
      </c>
      <c r="E29" s="99">
        <f>542+30</f>
        <v>572</v>
      </c>
      <c r="F29" s="100">
        <f>737+30</f>
        <v>767</v>
      </c>
      <c r="G29" s="47"/>
    </row>
    <row r="30" spans="1:7" ht="12.75">
      <c r="A30" s="96">
        <v>25</v>
      </c>
      <c r="B30" s="97" t="s">
        <v>96</v>
      </c>
      <c r="C30" s="89" t="s">
        <v>248</v>
      </c>
      <c r="D30" s="98" t="s">
        <v>4</v>
      </c>
      <c r="E30" s="99">
        <f>536+30</f>
        <v>566</v>
      </c>
      <c r="F30" s="100">
        <f>731+30</f>
        <v>761</v>
      </c>
      <c r="G30" s="47"/>
    </row>
    <row r="31" spans="1:7" ht="12.75">
      <c r="A31" s="96">
        <v>26</v>
      </c>
      <c r="B31" s="97" t="s">
        <v>97</v>
      </c>
      <c r="C31" s="89" t="s">
        <v>248</v>
      </c>
      <c r="D31" s="98" t="s">
        <v>4</v>
      </c>
      <c r="E31" s="99">
        <f>532+30</f>
        <v>562</v>
      </c>
      <c r="F31" s="100">
        <f>727+30</f>
        <v>757</v>
      </c>
      <c r="G31" s="47"/>
    </row>
    <row r="32" spans="1:7" ht="12.75">
      <c r="A32" s="96">
        <v>27</v>
      </c>
      <c r="B32" s="97" t="s">
        <v>98</v>
      </c>
      <c r="C32" s="89" t="s">
        <v>248</v>
      </c>
      <c r="D32" s="98" t="s">
        <v>4</v>
      </c>
      <c r="E32" s="99">
        <f>529+30</f>
        <v>559</v>
      </c>
      <c r="F32" s="100">
        <f>724+30</f>
        <v>754</v>
      </c>
      <c r="G32" s="47"/>
    </row>
    <row r="33" spans="1:7" ht="12.75">
      <c r="A33" s="96">
        <v>28</v>
      </c>
      <c r="B33" s="97" t="s">
        <v>99</v>
      </c>
      <c r="C33" s="89" t="s">
        <v>248</v>
      </c>
      <c r="D33" s="98" t="s">
        <v>4</v>
      </c>
      <c r="E33" s="99">
        <f>547+30</f>
        <v>577</v>
      </c>
      <c r="F33" s="100">
        <f>742+30</f>
        <v>772</v>
      </c>
      <c r="G33" s="47"/>
    </row>
    <row r="34" spans="1:7" ht="12.75">
      <c r="A34" s="96">
        <v>29</v>
      </c>
      <c r="B34" s="97" t="s">
        <v>100</v>
      </c>
      <c r="C34" s="89" t="s">
        <v>248</v>
      </c>
      <c r="D34" s="98" t="s">
        <v>4</v>
      </c>
      <c r="E34" s="99">
        <f>543+30</f>
        <v>573</v>
      </c>
      <c r="F34" s="100">
        <f>738+30</f>
        <v>768</v>
      </c>
      <c r="G34" s="47"/>
    </row>
    <row r="35" spans="1:7" ht="12.75">
      <c r="A35" s="96">
        <v>30</v>
      </c>
      <c r="B35" s="97" t="s">
        <v>101</v>
      </c>
      <c r="C35" s="89" t="s">
        <v>248</v>
      </c>
      <c r="D35" s="98" t="s">
        <v>4</v>
      </c>
      <c r="E35" s="99">
        <f>539+30</f>
        <v>569</v>
      </c>
      <c r="F35" s="100">
        <f>734+30</f>
        <v>764</v>
      </c>
      <c r="G35" s="47"/>
    </row>
    <row r="36" spans="1:7" ht="12.75">
      <c r="A36" s="96">
        <v>31</v>
      </c>
      <c r="B36" s="97" t="s">
        <v>102</v>
      </c>
      <c r="C36" s="89" t="s">
        <v>248</v>
      </c>
      <c r="D36" s="98" t="s">
        <v>4</v>
      </c>
      <c r="E36" s="99">
        <f>536+30</f>
        <v>566</v>
      </c>
      <c r="F36" s="100">
        <f>731+30</f>
        <v>761</v>
      </c>
      <c r="G36" s="47"/>
    </row>
    <row r="37" spans="1:7" ht="12.75">
      <c r="A37" s="96">
        <v>32</v>
      </c>
      <c r="B37" s="97" t="s">
        <v>103</v>
      </c>
      <c r="C37" s="89" t="s">
        <v>248</v>
      </c>
      <c r="D37" s="98" t="s">
        <v>4</v>
      </c>
      <c r="E37" s="99">
        <f>534+30</f>
        <v>564</v>
      </c>
      <c r="F37" s="100">
        <f>729+30</f>
        <v>759</v>
      </c>
      <c r="G37" s="47"/>
    </row>
    <row r="38" spans="1:7" ht="12.75">
      <c r="A38" s="96">
        <v>33</v>
      </c>
      <c r="B38" s="97" t="s">
        <v>104</v>
      </c>
      <c r="C38" s="89" t="s">
        <v>248</v>
      </c>
      <c r="D38" s="98" t="s">
        <v>4</v>
      </c>
      <c r="E38" s="99">
        <f>530+30</f>
        <v>560</v>
      </c>
      <c r="F38" s="100">
        <f>725+30</f>
        <v>755</v>
      </c>
      <c r="G38" s="47"/>
    </row>
    <row r="39" spans="1:7" ht="12.75">
      <c r="A39" s="96">
        <v>34</v>
      </c>
      <c r="B39" s="97" t="s">
        <v>105</v>
      </c>
      <c r="C39" s="89" t="s">
        <v>248</v>
      </c>
      <c r="D39" s="98" t="s">
        <v>4</v>
      </c>
      <c r="E39" s="99">
        <f>542+30</f>
        <v>572</v>
      </c>
      <c r="F39" s="100">
        <f>737+30</f>
        <v>767</v>
      </c>
      <c r="G39" s="47"/>
    </row>
    <row r="40" spans="1:7" ht="12.75">
      <c r="A40" s="96">
        <v>35</v>
      </c>
      <c r="B40" s="97" t="s">
        <v>106</v>
      </c>
      <c r="C40" s="89" t="s">
        <v>248</v>
      </c>
      <c r="D40" s="98" t="s">
        <v>4</v>
      </c>
      <c r="E40" s="99">
        <f>531+30</f>
        <v>561</v>
      </c>
      <c r="F40" s="100">
        <f>726+30</f>
        <v>756</v>
      </c>
      <c r="G40" s="47"/>
    </row>
    <row r="41" spans="1:7" ht="12.75">
      <c r="A41" s="96">
        <v>36</v>
      </c>
      <c r="B41" s="97" t="s">
        <v>107</v>
      </c>
      <c r="C41" s="89" t="s">
        <v>248</v>
      </c>
      <c r="D41" s="98" t="s">
        <v>4</v>
      </c>
      <c r="E41" s="99">
        <f>546+30</f>
        <v>576</v>
      </c>
      <c r="F41" s="100">
        <f>741+30</f>
        <v>771</v>
      </c>
      <c r="G41" s="47"/>
    </row>
    <row r="42" spans="1:7" ht="12.75">
      <c r="A42" s="96">
        <v>37</v>
      </c>
      <c r="B42" s="97" t="s">
        <v>108</v>
      </c>
      <c r="C42" s="89" t="s">
        <v>248</v>
      </c>
      <c r="D42" s="98" t="s">
        <v>4</v>
      </c>
      <c r="E42" s="99">
        <f>538+30</f>
        <v>568</v>
      </c>
      <c r="F42" s="100">
        <f>733+30</f>
        <v>763</v>
      </c>
      <c r="G42" s="47"/>
    </row>
    <row r="43" spans="1:7" ht="12.75">
      <c r="A43" s="96">
        <v>38</v>
      </c>
      <c r="B43" s="97" t="s">
        <v>109</v>
      </c>
      <c r="C43" s="89" t="s">
        <v>248</v>
      </c>
      <c r="D43" s="98" t="s">
        <v>4</v>
      </c>
      <c r="E43" s="99">
        <f>533+30</f>
        <v>563</v>
      </c>
      <c r="F43" s="100">
        <f>728+30</f>
        <v>758</v>
      </c>
      <c r="G43" s="47"/>
    </row>
    <row r="44" spans="1:7" ht="12.75">
      <c r="A44" s="96">
        <v>39</v>
      </c>
      <c r="B44" s="97" t="s">
        <v>110</v>
      </c>
      <c r="C44" s="89" t="s">
        <v>248</v>
      </c>
      <c r="D44" s="98" t="s">
        <v>4</v>
      </c>
      <c r="E44" s="99">
        <f>529+30</f>
        <v>559</v>
      </c>
      <c r="F44" s="100">
        <f>724+30</f>
        <v>754</v>
      </c>
      <c r="G44" s="47"/>
    </row>
    <row r="45" spans="1:7" ht="12.75">
      <c r="A45" s="96">
        <v>40</v>
      </c>
      <c r="B45" s="97" t="s">
        <v>111</v>
      </c>
      <c r="C45" s="89" t="s">
        <v>248</v>
      </c>
      <c r="D45" s="98" t="s">
        <v>4</v>
      </c>
      <c r="E45" s="99">
        <f>526+30</f>
        <v>556</v>
      </c>
      <c r="F45" s="100">
        <f>721+30</f>
        <v>751</v>
      </c>
      <c r="G45" s="47"/>
    </row>
    <row r="46" spans="1:7" ht="12.75">
      <c r="A46" s="96">
        <v>41</v>
      </c>
      <c r="B46" s="97" t="s">
        <v>112</v>
      </c>
      <c r="C46" s="89" t="s">
        <v>248</v>
      </c>
      <c r="D46" s="98" t="s">
        <v>4</v>
      </c>
      <c r="E46" s="99">
        <f>525+30</f>
        <v>555</v>
      </c>
      <c r="F46" s="100">
        <f>720+30</f>
        <v>750</v>
      </c>
      <c r="G46" s="47"/>
    </row>
    <row r="47" spans="1:7" ht="12.75">
      <c r="A47" s="96">
        <v>42</v>
      </c>
      <c r="B47" s="97" t="s">
        <v>113</v>
      </c>
      <c r="C47" s="89" t="s">
        <v>248</v>
      </c>
      <c r="D47" s="98" t="s">
        <v>4</v>
      </c>
      <c r="E47" s="99">
        <f>527+30</f>
        <v>557</v>
      </c>
      <c r="F47" s="100">
        <f>722+30</f>
        <v>752</v>
      </c>
      <c r="G47" s="47"/>
    </row>
    <row r="48" spans="1:7" ht="12.75">
      <c r="A48" s="96">
        <v>43</v>
      </c>
      <c r="B48" s="97" t="s">
        <v>114</v>
      </c>
      <c r="C48" s="89" t="s">
        <v>248</v>
      </c>
      <c r="D48" s="98" t="s">
        <v>4</v>
      </c>
      <c r="E48" s="99">
        <f>519+30</f>
        <v>549</v>
      </c>
      <c r="F48" s="100">
        <f>714+30</f>
        <v>744</v>
      </c>
      <c r="G48" s="47"/>
    </row>
    <row r="49" spans="1:7" ht="12.75">
      <c r="A49" s="96">
        <v>44</v>
      </c>
      <c r="B49" s="97" t="s">
        <v>115</v>
      </c>
      <c r="C49" s="89" t="s">
        <v>248</v>
      </c>
      <c r="D49" s="98" t="s">
        <v>4</v>
      </c>
      <c r="E49" s="99">
        <f>512+30</f>
        <v>542</v>
      </c>
      <c r="F49" s="100">
        <f>707+30</f>
        <v>737</v>
      </c>
      <c r="G49" s="47"/>
    </row>
    <row r="50" spans="1:7" ht="12.75">
      <c r="A50" s="96">
        <v>45</v>
      </c>
      <c r="B50" s="97" t="s">
        <v>116</v>
      </c>
      <c r="C50" s="89" t="s">
        <v>248</v>
      </c>
      <c r="D50" s="98" t="s">
        <v>4</v>
      </c>
      <c r="E50" s="99">
        <f>514+30</f>
        <v>544</v>
      </c>
      <c r="F50" s="100">
        <f>709+30</f>
        <v>739</v>
      </c>
      <c r="G50" s="47"/>
    </row>
    <row r="51" spans="1:7" ht="12.75">
      <c r="A51" s="96">
        <v>46</v>
      </c>
      <c r="B51" s="97" t="s">
        <v>117</v>
      </c>
      <c r="C51" s="89" t="s">
        <v>248</v>
      </c>
      <c r="D51" s="98" t="s">
        <v>4</v>
      </c>
      <c r="E51" s="99">
        <f>521+30</f>
        <v>551</v>
      </c>
      <c r="F51" s="100">
        <f>716+30</f>
        <v>746</v>
      </c>
      <c r="G51" s="47"/>
    </row>
    <row r="52" spans="1:7" ht="12.75">
      <c r="A52" s="96">
        <v>47</v>
      </c>
      <c r="B52" s="97" t="s">
        <v>118</v>
      </c>
      <c r="C52" s="89" t="s">
        <v>248</v>
      </c>
      <c r="D52" s="98" t="s">
        <v>4</v>
      </c>
      <c r="E52" s="99">
        <f>517+30</f>
        <v>547</v>
      </c>
      <c r="F52" s="100">
        <f>712+30</f>
        <v>742</v>
      </c>
      <c r="G52" s="47"/>
    </row>
    <row r="53" spans="1:7" ht="12.75">
      <c r="A53" s="96">
        <v>48</v>
      </c>
      <c r="B53" s="97" t="s">
        <v>119</v>
      </c>
      <c r="C53" s="89" t="s">
        <v>248</v>
      </c>
      <c r="D53" s="98" t="s">
        <v>4</v>
      </c>
      <c r="E53" s="99">
        <f>514+30</f>
        <v>544</v>
      </c>
      <c r="F53" s="100">
        <f>709+30</f>
        <v>739</v>
      </c>
      <c r="G53" s="47"/>
    </row>
    <row r="54" spans="1:7" ht="12.75">
      <c r="A54" s="96">
        <v>49</v>
      </c>
      <c r="B54" s="97" t="s">
        <v>120</v>
      </c>
      <c r="C54" s="89" t="s">
        <v>248</v>
      </c>
      <c r="D54" s="98" t="s">
        <v>4</v>
      </c>
      <c r="E54" s="99">
        <f>510+30</f>
        <v>540</v>
      </c>
      <c r="F54" s="100">
        <f>705+30</f>
        <v>735</v>
      </c>
      <c r="G54" s="47"/>
    </row>
    <row r="55" spans="1:7" ht="12.75">
      <c r="A55" s="96">
        <v>50</v>
      </c>
      <c r="B55" s="97" t="s">
        <v>121</v>
      </c>
      <c r="C55" s="89" t="s">
        <v>248</v>
      </c>
      <c r="D55" s="98" t="s">
        <v>4</v>
      </c>
      <c r="E55" s="99">
        <f>512+30</f>
        <v>542</v>
      </c>
      <c r="F55" s="100">
        <f>707+30</f>
        <v>737</v>
      </c>
      <c r="G55" s="47"/>
    </row>
    <row r="56" spans="1:7" ht="12.75">
      <c r="A56" s="96">
        <v>51</v>
      </c>
      <c r="B56" s="101" t="s">
        <v>122</v>
      </c>
      <c r="C56" s="89" t="s">
        <v>248</v>
      </c>
      <c r="D56" s="102" t="s">
        <v>4</v>
      </c>
      <c r="E56" s="103">
        <f>510+30</f>
        <v>540</v>
      </c>
      <c r="F56" s="104">
        <f>705+30</f>
        <v>735</v>
      </c>
      <c r="G56" s="47"/>
    </row>
    <row r="57" spans="1:7" ht="12.75">
      <c r="A57" s="96">
        <v>52</v>
      </c>
      <c r="B57" s="97" t="s">
        <v>123</v>
      </c>
      <c r="C57" s="89" t="s">
        <v>248</v>
      </c>
      <c r="D57" s="98" t="s">
        <v>4</v>
      </c>
      <c r="E57" s="99">
        <f>511+30</f>
        <v>541</v>
      </c>
      <c r="F57" s="100">
        <f>706+30</f>
        <v>736</v>
      </c>
      <c r="G57" s="47"/>
    </row>
    <row r="58" spans="1:7" ht="12.75">
      <c r="A58" s="96">
        <v>53</v>
      </c>
      <c r="B58" s="97" t="s">
        <v>124</v>
      </c>
      <c r="C58" s="89" t="s">
        <v>248</v>
      </c>
      <c r="D58" s="98" t="s">
        <v>4</v>
      </c>
      <c r="E58" s="99">
        <f>516+30</f>
        <v>546</v>
      </c>
      <c r="F58" s="100">
        <f>711+30</f>
        <v>741</v>
      </c>
      <c r="G58" s="47"/>
    </row>
    <row r="59" spans="1:7" ht="12.75">
      <c r="A59" s="96">
        <v>54</v>
      </c>
      <c r="B59" s="97" t="s">
        <v>125</v>
      </c>
      <c r="C59" s="89" t="s">
        <v>248</v>
      </c>
      <c r="D59" s="98" t="s">
        <v>4</v>
      </c>
      <c r="E59" s="99">
        <f>514+30</f>
        <v>544</v>
      </c>
      <c r="F59" s="100">
        <f>709+30</f>
        <v>739</v>
      </c>
      <c r="G59" s="47"/>
    </row>
    <row r="60" spans="1:7" ht="12.75">
      <c r="A60" s="96">
        <v>55</v>
      </c>
      <c r="B60" s="97" t="s">
        <v>126</v>
      </c>
      <c r="C60" s="89" t="s">
        <v>248</v>
      </c>
      <c r="D60" s="98" t="s">
        <v>4</v>
      </c>
      <c r="E60" s="99">
        <f>511+30</f>
        <v>541</v>
      </c>
      <c r="F60" s="100">
        <f>706+30</f>
        <v>736</v>
      </c>
      <c r="G60" s="47"/>
    </row>
    <row r="61" spans="1:7" ht="12.75">
      <c r="A61" s="96">
        <v>56</v>
      </c>
      <c r="B61" s="97" t="s">
        <v>127</v>
      </c>
      <c r="C61" s="89" t="s">
        <v>248</v>
      </c>
      <c r="D61" s="98" t="s">
        <v>4</v>
      </c>
      <c r="E61" s="99">
        <f>510+30</f>
        <v>540</v>
      </c>
      <c r="F61" s="100">
        <f>705+30</f>
        <v>735</v>
      </c>
      <c r="G61" s="47"/>
    </row>
    <row r="62" spans="1:7" ht="12.75">
      <c r="A62" s="96">
        <v>57</v>
      </c>
      <c r="B62" s="97" t="s">
        <v>128</v>
      </c>
      <c r="C62" s="89" t="s">
        <v>248</v>
      </c>
      <c r="D62" s="98" t="s">
        <v>4</v>
      </c>
      <c r="E62" s="99">
        <f>507+30</f>
        <v>537</v>
      </c>
      <c r="F62" s="100">
        <f>702+30</f>
        <v>732</v>
      </c>
      <c r="G62" s="47"/>
    </row>
    <row r="63" spans="1:7" ht="12.75">
      <c r="A63" s="96">
        <v>58</v>
      </c>
      <c r="B63" s="97" t="s">
        <v>129</v>
      </c>
      <c r="C63" s="89" t="s">
        <v>248</v>
      </c>
      <c r="D63" s="98" t="s">
        <v>4</v>
      </c>
      <c r="E63" s="99">
        <f>506+30</f>
        <v>536</v>
      </c>
      <c r="F63" s="100">
        <f>701+30</f>
        <v>731</v>
      </c>
      <c r="G63" s="47"/>
    </row>
    <row r="64" spans="1:7" ht="12.75">
      <c r="A64" s="96">
        <v>59</v>
      </c>
      <c r="B64" s="97" t="s">
        <v>130</v>
      </c>
      <c r="C64" s="89" t="s">
        <v>248</v>
      </c>
      <c r="D64" s="98" t="s">
        <v>4</v>
      </c>
      <c r="E64" s="99">
        <f>502+30</f>
        <v>532</v>
      </c>
      <c r="F64" s="100">
        <f>697+30</f>
        <v>727</v>
      </c>
      <c r="G64" s="47"/>
    </row>
    <row r="65" spans="1:7" ht="12.75">
      <c r="A65" s="96">
        <v>60</v>
      </c>
      <c r="B65" s="97" t="s">
        <v>131</v>
      </c>
      <c r="C65" s="89" t="s">
        <v>248</v>
      </c>
      <c r="D65" s="98" t="s">
        <v>4</v>
      </c>
      <c r="E65" s="99">
        <f>501+30</f>
        <v>531</v>
      </c>
      <c r="F65" s="100">
        <f>696+30</f>
        <v>726</v>
      </c>
      <c r="G65" s="47"/>
    </row>
    <row r="66" spans="1:7" ht="12.75">
      <c r="A66" s="96">
        <v>61</v>
      </c>
      <c r="B66" s="97" t="s">
        <v>132</v>
      </c>
      <c r="C66" s="89" t="s">
        <v>248</v>
      </c>
      <c r="D66" s="98" t="s">
        <v>4</v>
      </c>
      <c r="E66" s="99">
        <f>501+30</f>
        <v>531</v>
      </c>
      <c r="F66" s="100">
        <f>696+30</f>
        <v>726</v>
      </c>
      <c r="G66" s="47"/>
    </row>
    <row r="67" spans="1:7" ht="12.75">
      <c r="A67" s="96">
        <v>62</v>
      </c>
      <c r="B67" s="97" t="s">
        <v>133</v>
      </c>
      <c r="C67" s="89" t="s">
        <v>248</v>
      </c>
      <c r="D67" s="98" t="s">
        <v>4</v>
      </c>
      <c r="E67" s="99">
        <f>501+30</f>
        <v>531</v>
      </c>
      <c r="F67" s="100">
        <f>696+30</f>
        <v>726</v>
      </c>
      <c r="G67" s="47"/>
    </row>
    <row r="68" spans="1:7" ht="12.75">
      <c r="A68" s="96">
        <v>61</v>
      </c>
      <c r="B68" s="97" t="s">
        <v>134</v>
      </c>
      <c r="C68" s="89" t="s">
        <v>248</v>
      </c>
      <c r="D68" s="98" t="s">
        <v>4</v>
      </c>
      <c r="E68" s="99">
        <f>499+30</f>
        <v>529</v>
      </c>
      <c r="F68" s="100">
        <f>694+30</f>
        <v>724</v>
      </c>
      <c r="G68" s="47"/>
    </row>
    <row r="69" spans="1:7" ht="13.5" thickBot="1">
      <c r="A69" s="105">
        <v>63</v>
      </c>
      <c r="B69" s="106" t="s">
        <v>135</v>
      </c>
      <c r="C69" s="90" t="s">
        <v>249</v>
      </c>
      <c r="D69" s="107" t="s">
        <v>4</v>
      </c>
      <c r="E69" s="108"/>
      <c r="F69" s="109">
        <f>831+30</f>
        <v>861</v>
      </c>
      <c r="G69" s="47"/>
    </row>
  </sheetData>
  <mergeCells count="9">
    <mergeCell ref="A1:F1"/>
    <mergeCell ref="A2:F2"/>
    <mergeCell ref="A3:A5"/>
    <mergeCell ref="B3:B5"/>
    <mergeCell ref="D3:D5"/>
    <mergeCell ref="E3:F3"/>
    <mergeCell ref="E4:E5"/>
    <mergeCell ref="F4:F5"/>
    <mergeCell ref="C3:C5"/>
  </mergeCells>
  <printOptions horizontalCentered="1"/>
  <pageMargins left="0" right="0" top="0" bottom="0" header="0" footer="0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SheetLayoutView="100" workbookViewId="0" topLeftCell="A4">
      <selection activeCell="D25" sqref="D25"/>
    </sheetView>
  </sheetViews>
  <sheetFormatPr defaultColWidth="9.00390625" defaultRowHeight="12.75"/>
  <cols>
    <col min="1" max="1" width="38.625" style="0" customWidth="1"/>
    <col min="2" max="2" width="31.25390625" style="0" customWidth="1"/>
    <col min="3" max="3" width="6.375" style="0" customWidth="1"/>
  </cols>
  <sheetData>
    <row r="1" spans="1:4" ht="14.25">
      <c r="A1" s="160" t="s">
        <v>28</v>
      </c>
      <c r="B1" s="160"/>
      <c r="C1" s="160"/>
      <c r="D1" s="160"/>
    </row>
    <row r="2" spans="1:4" ht="14.25">
      <c r="A2" s="160" t="s">
        <v>29</v>
      </c>
      <c r="B2" s="160"/>
      <c r="C2" s="160"/>
      <c r="D2" s="160"/>
    </row>
    <row r="3" spans="1:4" ht="15" thickBot="1">
      <c r="A3" s="161" t="s">
        <v>245</v>
      </c>
      <c r="B3" s="161"/>
      <c r="C3" s="161"/>
      <c r="D3" s="161"/>
    </row>
    <row r="4" spans="1:4" ht="30" customHeight="1" thickBot="1">
      <c r="A4" s="24" t="s">
        <v>1</v>
      </c>
      <c r="B4" s="24" t="s">
        <v>23</v>
      </c>
      <c r="C4" s="24" t="s">
        <v>30</v>
      </c>
      <c r="D4" s="24" t="s">
        <v>137</v>
      </c>
    </row>
    <row r="5" spans="1:4" ht="12.75">
      <c r="A5" s="25" t="s">
        <v>138</v>
      </c>
      <c r="B5" s="39"/>
      <c r="C5" s="26"/>
      <c r="D5" s="27"/>
    </row>
    <row r="6" spans="1:4" ht="12.75">
      <c r="A6" s="13" t="s">
        <v>139</v>
      </c>
      <c r="B6" s="40" t="s">
        <v>140</v>
      </c>
      <c r="C6" s="28" t="s">
        <v>4</v>
      </c>
      <c r="D6" s="29">
        <v>2285</v>
      </c>
    </row>
    <row r="7" spans="1:4" ht="12.75">
      <c r="A7" s="13" t="s">
        <v>141</v>
      </c>
      <c r="B7" s="40" t="s">
        <v>140</v>
      </c>
      <c r="C7" s="28" t="s">
        <v>4</v>
      </c>
      <c r="D7" s="29">
        <v>1226</v>
      </c>
    </row>
    <row r="8" spans="1:4" ht="12.75">
      <c r="A8" s="13" t="s">
        <v>142</v>
      </c>
      <c r="B8" s="40" t="s">
        <v>140</v>
      </c>
      <c r="C8" s="28" t="s">
        <v>4</v>
      </c>
      <c r="D8" s="29">
        <v>2285</v>
      </c>
    </row>
    <row r="9" spans="1:4" ht="12.75">
      <c r="A9" s="13" t="s">
        <v>143</v>
      </c>
      <c r="B9" s="40" t="s">
        <v>140</v>
      </c>
      <c r="C9" s="28" t="s">
        <v>4</v>
      </c>
      <c r="D9" s="29">
        <v>1226</v>
      </c>
    </row>
    <row r="10" spans="1:4" ht="12.75">
      <c r="A10" s="13" t="s">
        <v>144</v>
      </c>
      <c r="B10" s="40" t="s">
        <v>140</v>
      </c>
      <c r="C10" s="28" t="s">
        <v>4</v>
      </c>
      <c r="D10" s="29">
        <v>2285</v>
      </c>
    </row>
    <row r="11" spans="1:4" ht="24">
      <c r="A11" s="13" t="s">
        <v>145</v>
      </c>
      <c r="B11" s="40" t="s">
        <v>146</v>
      </c>
      <c r="C11" s="28" t="s">
        <v>4</v>
      </c>
      <c r="D11" s="29">
        <v>2640</v>
      </c>
    </row>
    <row r="12" spans="1:4" ht="12.75">
      <c r="A12" s="13" t="s">
        <v>147</v>
      </c>
      <c r="B12" s="40" t="s">
        <v>148</v>
      </c>
      <c r="C12" s="28" t="s">
        <v>149</v>
      </c>
      <c r="D12" s="29">
        <v>3115</v>
      </c>
    </row>
    <row r="13" spans="1:4" ht="12.75">
      <c r="A13" s="13" t="s">
        <v>150</v>
      </c>
      <c r="B13" s="40" t="s">
        <v>140</v>
      </c>
      <c r="C13" s="28" t="s">
        <v>4</v>
      </c>
      <c r="D13" s="29">
        <v>1226</v>
      </c>
    </row>
    <row r="14" spans="1:4" ht="12.75">
      <c r="A14" s="13" t="s">
        <v>151</v>
      </c>
      <c r="B14" s="40" t="s">
        <v>140</v>
      </c>
      <c r="C14" s="28" t="s">
        <v>4</v>
      </c>
      <c r="D14" s="29">
        <v>2285</v>
      </c>
    </row>
    <row r="15" spans="1:4" ht="24">
      <c r="A15" s="13" t="s">
        <v>152</v>
      </c>
      <c r="B15" s="40" t="s">
        <v>146</v>
      </c>
      <c r="C15" s="28" t="s">
        <v>4</v>
      </c>
      <c r="D15" s="29">
        <v>2640</v>
      </c>
    </row>
    <row r="16" spans="1:4" ht="12.75">
      <c r="A16" s="13" t="s">
        <v>153</v>
      </c>
      <c r="B16" s="40" t="s">
        <v>140</v>
      </c>
      <c r="C16" s="28" t="s">
        <v>4</v>
      </c>
      <c r="D16" s="29">
        <v>2285</v>
      </c>
    </row>
    <row r="17" spans="1:4" ht="24">
      <c r="A17" s="13" t="s">
        <v>154</v>
      </c>
      <c r="B17" s="40" t="s">
        <v>146</v>
      </c>
      <c r="C17" s="28" t="s">
        <v>4</v>
      </c>
      <c r="D17" s="29">
        <v>2640</v>
      </c>
    </row>
    <row r="18" spans="1:4" ht="12.75">
      <c r="A18" s="13" t="s">
        <v>155</v>
      </c>
      <c r="B18" s="40" t="s">
        <v>140</v>
      </c>
      <c r="C18" s="28" t="s">
        <v>4</v>
      </c>
      <c r="D18" s="29">
        <v>2355</v>
      </c>
    </row>
    <row r="19" spans="1:4" ht="13.5" thickBot="1">
      <c r="A19" s="30" t="s">
        <v>156</v>
      </c>
      <c r="B19" s="41"/>
      <c r="C19" s="31" t="s">
        <v>4</v>
      </c>
      <c r="D19" s="32">
        <v>3585</v>
      </c>
    </row>
    <row r="20" spans="1:4" ht="13.5" thickTop="1">
      <c r="A20" s="25" t="s">
        <v>157</v>
      </c>
      <c r="B20" s="14"/>
      <c r="C20" s="26"/>
      <c r="D20" s="33"/>
    </row>
    <row r="21" spans="1:4" ht="12.75">
      <c r="A21" s="13" t="s">
        <v>158</v>
      </c>
      <c r="B21" s="40" t="s">
        <v>159</v>
      </c>
      <c r="C21" s="28" t="s">
        <v>160</v>
      </c>
      <c r="D21" s="29">
        <v>38</v>
      </c>
    </row>
    <row r="22" spans="1:4" ht="12.75">
      <c r="A22" s="13" t="s">
        <v>161</v>
      </c>
      <c r="B22" s="40" t="s">
        <v>159</v>
      </c>
      <c r="C22" s="28" t="s">
        <v>160</v>
      </c>
      <c r="D22" s="29">
        <v>52</v>
      </c>
    </row>
    <row r="23" spans="1:4" ht="12.75">
      <c r="A23" s="13" t="s">
        <v>162</v>
      </c>
      <c r="B23" s="40" t="s">
        <v>159</v>
      </c>
      <c r="C23" s="28" t="s">
        <v>160</v>
      </c>
      <c r="D23" s="29">
        <v>56.6</v>
      </c>
    </row>
    <row r="24" spans="1:4" ht="12.75">
      <c r="A24" s="13" t="s">
        <v>163</v>
      </c>
      <c r="B24" s="40" t="s">
        <v>164</v>
      </c>
      <c r="C24" s="28" t="s">
        <v>160</v>
      </c>
      <c r="D24" s="29">
        <v>90</v>
      </c>
    </row>
    <row r="25" spans="1:4" ht="12.75">
      <c r="A25" s="13" t="s">
        <v>165</v>
      </c>
      <c r="B25" s="40" t="s">
        <v>166</v>
      </c>
      <c r="C25" s="28" t="s">
        <v>160</v>
      </c>
      <c r="D25" s="29">
        <v>94</v>
      </c>
    </row>
    <row r="26" spans="1:4" ht="12.75">
      <c r="A26" s="13" t="s">
        <v>167</v>
      </c>
      <c r="B26" s="40" t="s">
        <v>168</v>
      </c>
      <c r="C26" s="28" t="s">
        <v>160</v>
      </c>
      <c r="D26" s="29">
        <v>113</v>
      </c>
    </row>
    <row r="27" spans="1:4" ht="12.75">
      <c r="A27" s="13" t="s">
        <v>169</v>
      </c>
      <c r="B27" s="40" t="s">
        <v>170</v>
      </c>
      <c r="C27" s="28" t="s">
        <v>160</v>
      </c>
      <c r="D27" s="29">
        <v>30.6</v>
      </c>
    </row>
    <row r="28" spans="1:4" ht="12.75">
      <c r="A28" s="13" t="s">
        <v>171</v>
      </c>
      <c r="B28" s="40" t="s">
        <v>170</v>
      </c>
      <c r="C28" s="28" t="s">
        <v>160</v>
      </c>
      <c r="D28" s="29">
        <v>47</v>
      </c>
    </row>
    <row r="29" spans="1:4" ht="12.75">
      <c r="A29" s="25" t="s">
        <v>172</v>
      </c>
      <c r="B29" s="14"/>
      <c r="C29" s="26"/>
      <c r="D29" s="27"/>
    </row>
    <row r="30" spans="1:4" ht="12.75">
      <c r="A30" s="13" t="s">
        <v>173</v>
      </c>
      <c r="B30" s="40" t="s">
        <v>174</v>
      </c>
      <c r="C30" s="28" t="s">
        <v>175</v>
      </c>
      <c r="D30" s="29">
        <v>14.15</v>
      </c>
    </row>
    <row r="31" spans="1:4" ht="12.75">
      <c r="A31" s="13" t="s">
        <v>176</v>
      </c>
      <c r="B31" s="40" t="s">
        <v>177</v>
      </c>
      <c r="C31" s="28" t="s">
        <v>175</v>
      </c>
      <c r="D31" s="29">
        <v>24</v>
      </c>
    </row>
    <row r="32" spans="1:4" ht="12.75">
      <c r="A32" s="13" t="s">
        <v>178</v>
      </c>
      <c r="B32" s="40" t="s">
        <v>179</v>
      </c>
      <c r="C32" s="28" t="s">
        <v>175</v>
      </c>
      <c r="D32" s="29">
        <v>31</v>
      </c>
    </row>
    <row r="33" spans="1:4" ht="12.75">
      <c r="A33" s="13" t="s">
        <v>180</v>
      </c>
      <c r="B33" s="40" t="s">
        <v>181</v>
      </c>
      <c r="C33" s="28" t="s">
        <v>175</v>
      </c>
      <c r="D33" s="29">
        <v>31</v>
      </c>
    </row>
    <row r="34" spans="1:4" ht="12.75">
      <c r="A34" s="13" t="s">
        <v>182</v>
      </c>
      <c r="B34" s="40" t="s">
        <v>183</v>
      </c>
      <c r="C34" s="28" t="s">
        <v>175</v>
      </c>
      <c r="D34" s="29">
        <v>35</v>
      </c>
    </row>
    <row r="35" spans="1:4" ht="12.75">
      <c r="A35" s="13" t="s">
        <v>184</v>
      </c>
      <c r="B35" s="40" t="s">
        <v>185</v>
      </c>
      <c r="C35" s="28" t="s">
        <v>175</v>
      </c>
      <c r="D35" s="29">
        <v>38</v>
      </c>
    </row>
    <row r="36" spans="1:4" ht="13.5" thickBot="1">
      <c r="A36" s="30" t="s">
        <v>186</v>
      </c>
      <c r="B36" s="41" t="s">
        <v>187</v>
      </c>
      <c r="C36" s="31" t="s">
        <v>175</v>
      </c>
      <c r="D36" s="32">
        <v>40</v>
      </c>
    </row>
    <row r="37" spans="1:4" ht="13.5" thickTop="1">
      <c r="A37" s="25" t="s">
        <v>188</v>
      </c>
      <c r="B37" s="14"/>
      <c r="C37" s="26"/>
      <c r="D37" s="16"/>
    </row>
    <row r="38" spans="1:4" ht="12.75">
      <c r="A38" s="13" t="s">
        <v>173</v>
      </c>
      <c r="B38" s="40" t="s">
        <v>189</v>
      </c>
      <c r="C38" s="28" t="s">
        <v>175</v>
      </c>
      <c r="D38" s="29">
        <v>4.25</v>
      </c>
    </row>
    <row r="39" spans="1:4" ht="12.75">
      <c r="A39" s="13" t="s">
        <v>176</v>
      </c>
      <c r="B39" s="40" t="s">
        <v>190</v>
      </c>
      <c r="C39" s="28" t="s">
        <v>175</v>
      </c>
      <c r="D39" s="29">
        <v>11</v>
      </c>
    </row>
    <row r="40" spans="1:4" ht="12.75">
      <c r="A40" s="13" t="s">
        <v>191</v>
      </c>
      <c r="B40" s="40" t="s">
        <v>192</v>
      </c>
      <c r="C40" s="28"/>
      <c r="D40" s="29">
        <v>12</v>
      </c>
    </row>
    <row r="41" spans="1:4" ht="12.75">
      <c r="A41" s="13" t="s">
        <v>193</v>
      </c>
      <c r="B41" s="40" t="s">
        <v>194</v>
      </c>
      <c r="C41" s="28" t="s">
        <v>175</v>
      </c>
      <c r="D41" s="29">
        <v>3.21</v>
      </c>
    </row>
    <row r="42" spans="1:4" ht="13.5" thickBot="1">
      <c r="A42" s="30" t="s">
        <v>195</v>
      </c>
      <c r="B42" s="41" t="s">
        <v>196</v>
      </c>
      <c r="C42" s="31" t="s">
        <v>175</v>
      </c>
      <c r="D42" s="32">
        <v>12.3</v>
      </c>
    </row>
    <row r="43" spans="1:4" ht="13.5" thickTop="1">
      <c r="A43" s="25" t="s">
        <v>197</v>
      </c>
      <c r="B43" s="14"/>
      <c r="C43" s="26"/>
      <c r="D43" s="16"/>
    </row>
    <row r="44" spans="1:4" ht="12.75">
      <c r="A44" s="13" t="s">
        <v>198</v>
      </c>
      <c r="B44" s="40" t="s">
        <v>199</v>
      </c>
      <c r="C44" s="28" t="s">
        <v>175</v>
      </c>
      <c r="D44" s="29">
        <v>1.79</v>
      </c>
    </row>
    <row r="45" spans="1:4" ht="12.75">
      <c r="A45" s="13" t="s">
        <v>200</v>
      </c>
      <c r="B45" s="40" t="s">
        <v>199</v>
      </c>
      <c r="C45" s="28" t="s">
        <v>175</v>
      </c>
      <c r="D45" s="29">
        <v>1.78</v>
      </c>
    </row>
    <row r="46" spans="1:4" ht="13.5" thickBot="1">
      <c r="A46" s="30" t="s">
        <v>201</v>
      </c>
      <c r="B46" s="41" t="s">
        <v>202</v>
      </c>
      <c r="C46" s="31" t="s">
        <v>175</v>
      </c>
      <c r="D46" s="32">
        <v>1.51</v>
      </c>
    </row>
    <row r="47" spans="1:4" ht="13.5" thickTop="1">
      <c r="A47" s="25" t="s">
        <v>203</v>
      </c>
      <c r="B47" s="14"/>
      <c r="C47" s="26"/>
      <c r="D47" s="16"/>
    </row>
    <row r="48" spans="1:4" ht="12.75">
      <c r="A48" s="13" t="s">
        <v>204</v>
      </c>
      <c r="B48" s="40" t="s">
        <v>205</v>
      </c>
      <c r="C48" s="28" t="s">
        <v>175</v>
      </c>
      <c r="D48" s="29">
        <v>0.66</v>
      </c>
    </row>
    <row r="49" spans="1:4" ht="12.75">
      <c r="A49" s="13" t="s">
        <v>206</v>
      </c>
      <c r="B49" s="40" t="s">
        <v>207</v>
      </c>
      <c r="C49" s="28" t="s">
        <v>175</v>
      </c>
      <c r="D49" s="29">
        <v>0.94</v>
      </c>
    </row>
    <row r="50" spans="1:4" ht="12.75">
      <c r="A50" s="13" t="s">
        <v>206</v>
      </c>
      <c r="B50" s="40" t="s">
        <v>208</v>
      </c>
      <c r="C50" s="28" t="s">
        <v>175</v>
      </c>
      <c r="D50" s="29">
        <v>0.94</v>
      </c>
    </row>
    <row r="51" spans="1:4" ht="13.5" thickBot="1">
      <c r="A51" s="30" t="s">
        <v>209</v>
      </c>
      <c r="B51" s="41" t="s">
        <v>210</v>
      </c>
      <c r="C51" s="31" t="s">
        <v>175</v>
      </c>
      <c r="D51" s="32">
        <v>2.8</v>
      </c>
    </row>
    <row r="52" spans="1:4" ht="13.5" thickTop="1">
      <c r="A52" s="25" t="s">
        <v>211</v>
      </c>
      <c r="B52" s="34"/>
      <c r="C52" s="35"/>
      <c r="D52" s="16"/>
    </row>
    <row r="53" spans="1:4" ht="12.75">
      <c r="A53" s="13" t="s">
        <v>212</v>
      </c>
      <c r="B53" s="40" t="s">
        <v>213</v>
      </c>
      <c r="C53" s="28" t="s">
        <v>175</v>
      </c>
      <c r="D53" s="29">
        <v>2.36</v>
      </c>
    </row>
    <row r="54" spans="1:4" ht="12.75">
      <c r="A54" s="13" t="s">
        <v>214</v>
      </c>
      <c r="B54" s="40" t="s">
        <v>215</v>
      </c>
      <c r="C54" s="28" t="s">
        <v>216</v>
      </c>
      <c r="D54" s="29">
        <v>0.66</v>
      </c>
    </row>
    <row r="55" spans="1:4" ht="13.5" thickBot="1">
      <c r="A55" s="19" t="s">
        <v>217</v>
      </c>
      <c r="B55" s="42" t="s">
        <v>218</v>
      </c>
      <c r="C55" s="36" t="s">
        <v>175</v>
      </c>
      <c r="D55" s="37">
        <v>2.83</v>
      </c>
    </row>
    <row r="56" spans="1:4" ht="12.75">
      <c r="A56" s="162" t="s">
        <v>219</v>
      </c>
      <c r="B56" s="162"/>
      <c r="C56" s="162"/>
      <c r="D56" s="22"/>
    </row>
    <row r="57" spans="1:4" ht="12.75">
      <c r="A57" s="159" t="s">
        <v>252</v>
      </c>
      <c r="B57" s="159"/>
      <c r="C57" s="22"/>
      <c r="D57" s="22"/>
    </row>
    <row r="58" ht="14.25">
      <c r="A58" s="38"/>
    </row>
  </sheetData>
  <mergeCells count="5">
    <mergeCell ref="A57:B57"/>
    <mergeCell ref="A1:D1"/>
    <mergeCell ref="A2:D2"/>
    <mergeCell ref="A3:D3"/>
    <mergeCell ref="A56:C5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26.00390625" style="0" customWidth="1"/>
    <col min="2" max="2" width="22.625" style="0" customWidth="1"/>
    <col min="3" max="3" width="21.00390625" style="0" customWidth="1"/>
    <col min="4" max="4" width="16.875" style="0" customWidth="1"/>
  </cols>
  <sheetData>
    <row r="1" spans="1:4" ht="14.25">
      <c r="A1" s="160" t="s">
        <v>28</v>
      </c>
      <c r="B1" s="160"/>
      <c r="C1" s="160"/>
      <c r="D1" s="160"/>
    </row>
    <row r="2" spans="1:4" ht="14.25">
      <c r="A2" s="160" t="s">
        <v>29</v>
      </c>
      <c r="B2" s="160"/>
      <c r="C2" s="160"/>
      <c r="D2" s="160"/>
    </row>
    <row r="3" spans="1:4" ht="15" thickBot="1">
      <c r="A3" s="160" t="s">
        <v>246</v>
      </c>
      <c r="B3" s="160"/>
      <c r="C3" s="160"/>
      <c r="D3" s="160"/>
    </row>
    <row r="4" spans="1:11" ht="30" customHeight="1" thickBot="1" thickTop="1">
      <c r="A4" s="7" t="s">
        <v>1</v>
      </c>
      <c r="B4" s="7" t="s">
        <v>23</v>
      </c>
      <c r="C4" s="7" t="s">
        <v>30</v>
      </c>
      <c r="D4" s="8" t="s">
        <v>31</v>
      </c>
      <c r="E4" s="9"/>
      <c r="F4" s="9"/>
      <c r="G4" s="9"/>
      <c r="H4" s="9"/>
      <c r="I4" s="9"/>
      <c r="J4" s="9"/>
      <c r="K4" s="9"/>
    </row>
    <row r="5" spans="1:4" ht="25.5" customHeight="1" thickBot="1" thickTop="1">
      <c r="A5" s="163" t="s">
        <v>67</v>
      </c>
      <c r="B5" s="164"/>
      <c r="C5" s="164"/>
      <c r="D5" s="165"/>
    </row>
    <row r="6" spans="1:4" ht="12.75">
      <c r="A6" s="10" t="s">
        <v>32</v>
      </c>
      <c r="B6" s="11" t="s">
        <v>33</v>
      </c>
      <c r="C6" s="12" t="s">
        <v>4</v>
      </c>
      <c r="D6" s="43">
        <v>3113</v>
      </c>
    </row>
    <row r="7" spans="1:4" ht="12.75">
      <c r="A7" s="13" t="s">
        <v>34</v>
      </c>
      <c r="B7" s="14" t="s">
        <v>33</v>
      </c>
      <c r="C7" s="15" t="s">
        <v>4</v>
      </c>
      <c r="D7" s="44">
        <v>2830</v>
      </c>
    </row>
    <row r="8" spans="1:4" ht="12.75">
      <c r="A8" s="13" t="s">
        <v>35</v>
      </c>
      <c r="B8" s="14" t="s">
        <v>33</v>
      </c>
      <c r="C8" s="15" t="s">
        <v>4</v>
      </c>
      <c r="D8" s="44">
        <v>2358</v>
      </c>
    </row>
    <row r="9" spans="1:4" ht="12.75">
      <c r="A9" s="13" t="s">
        <v>36</v>
      </c>
      <c r="B9" s="14" t="s">
        <v>33</v>
      </c>
      <c r="C9" s="15" t="s">
        <v>4</v>
      </c>
      <c r="D9" s="44">
        <v>2358</v>
      </c>
    </row>
    <row r="10" spans="1:4" ht="12.75">
      <c r="A10" s="13" t="s">
        <v>37</v>
      </c>
      <c r="B10" s="14" t="s">
        <v>33</v>
      </c>
      <c r="C10" s="15" t="s">
        <v>4</v>
      </c>
      <c r="D10" s="44"/>
    </row>
    <row r="11" spans="1:4" ht="12.75">
      <c r="A11" s="13" t="s">
        <v>38</v>
      </c>
      <c r="B11" s="14" t="s">
        <v>33</v>
      </c>
      <c r="C11" s="15" t="s">
        <v>4</v>
      </c>
      <c r="D11" s="44">
        <v>2830</v>
      </c>
    </row>
    <row r="12" spans="1:4" ht="12.75">
      <c r="A12" s="13" t="s">
        <v>39</v>
      </c>
      <c r="B12" s="14" t="s">
        <v>33</v>
      </c>
      <c r="C12" s="15" t="s">
        <v>4</v>
      </c>
      <c r="D12" s="44">
        <v>2358</v>
      </c>
    </row>
    <row r="13" spans="1:4" ht="12.75">
      <c r="A13" s="13" t="s">
        <v>40</v>
      </c>
      <c r="B13" s="14" t="s">
        <v>33</v>
      </c>
      <c r="C13" s="15" t="s">
        <v>4</v>
      </c>
      <c r="D13" s="44">
        <v>2358</v>
      </c>
    </row>
    <row r="14" spans="1:4" ht="12.75">
      <c r="A14" s="13" t="s">
        <v>41</v>
      </c>
      <c r="B14" s="14" t="s">
        <v>33</v>
      </c>
      <c r="C14" s="15" t="s">
        <v>4</v>
      </c>
      <c r="D14" s="44">
        <v>2358</v>
      </c>
    </row>
    <row r="15" spans="1:4" ht="12.75">
      <c r="A15" s="13" t="s">
        <v>42</v>
      </c>
      <c r="B15" s="14" t="s">
        <v>33</v>
      </c>
      <c r="C15" s="15" t="s">
        <v>4</v>
      </c>
      <c r="D15" s="44">
        <v>2358</v>
      </c>
    </row>
    <row r="16" spans="1:4" ht="12.75">
      <c r="A16" s="13" t="s">
        <v>43</v>
      </c>
      <c r="B16" s="14" t="s">
        <v>33</v>
      </c>
      <c r="C16" s="17" t="s">
        <v>4</v>
      </c>
      <c r="D16" s="44">
        <v>2123</v>
      </c>
    </row>
    <row r="17" spans="1:4" ht="12.75">
      <c r="A17" s="13" t="s">
        <v>44</v>
      </c>
      <c r="B17" s="14" t="s">
        <v>33</v>
      </c>
      <c r="C17" s="15" t="s">
        <v>4</v>
      </c>
      <c r="D17" s="44">
        <v>2123</v>
      </c>
    </row>
    <row r="18" spans="1:4" ht="12.75">
      <c r="A18" s="13" t="s">
        <v>45</v>
      </c>
      <c r="B18" s="14" t="s">
        <v>33</v>
      </c>
      <c r="C18" s="15" t="s">
        <v>4</v>
      </c>
      <c r="D18" s="44">
        <v>2123</v>
      </c>
    </row>
    <row r="19" spans="1:4" ht="12.75">
      <c r="A19" s="13" t="s">
        <v>46</v>
      </c>
      <c r="B19" s="14" t="s">
        <v>33</v>
      </c>
      <c r="C19" s="15" t="s">
        <v>4</v>
      </c>
      <c r="D19" s="44">
        <v>2123</v>
      </c>
    </row>
    <row r="20" spans="1:4" ht="12.75">
      <c r="A20" s="13" t="s">
        <v>47</v>
      </c>
      <c r="B20" s="14" t="s">
        <v>33</v>
      </c>
      <c r="C20" s="15" t="s">
        <v>4</v>
      </c>
      <c r="D20" s="44">
        <v>2123</v>
      </c>
    </row>
    <row r="21" spans="1:4" ht="12.75">
      <c r="A21" s="13" t="s">
        <v>48</v>
      </c>
      <c r="B21" s="14" t="s">
        <v>33</v>
      </c>
      <c r="C21" s="15" t="s">
        <v>4</v>
      </c>
      <c r="D21" s="44">
        <v>2123</v>
      </c>
    </row>
    <row r="22" spans="1:4" ht="12.75">
      <c r="A22" s="13" t="s">
        <v>49</v>
      </c>
      <c r="B22" s="14" t="s">
        <v>33</v>
      </c>
      <c r="C22" s="15" t="s">
        <v>4</v>
      </c>
      <c r="D22" s="44">
        <v>1887</v>
      </c>
    </row>
    <row r="23" spans="1:4" ht="12.75">
      <c r="A23" s="13" t="s">
        <v>50</v>
      </c>
      <c r="B23" s="14" t="s">
        <v>33</v>
      </c>
      <c r="C23" s="15" t="s">
        <v>4</v>
      </c>
      <c r="D23" s="44">
        <v>1887</v>
      </c>
    </row>
    <row r="24" spans="1:4" ht="12.75">
      <c r="A24" s="13" t="s">
        <v>51</v>
      </c>
      <c r="B24" s="14" t="s">
        <v>33</v>
      </c>
      <c r="C24" s="15" t="s">
        <v>4</v>
      </c>
      <c r="D24" s="44">
        <v>1792</v>
      </c>
    </row>
    <row r="25" spans="1:4" ht="12.75">
      <c r="A25" s="13" t="s">
        <v>52</v>
      </c>
      <c r="B25" s="14" t="s">
        <v>33</v>
      </c>
      <c r="C25" s="15" t="s">
        <v>4</v>
      </c>
      <c r="D25" s="44">
        <v>1792</v>
      </c>
    </row>
    <row r="26" spans="1:4" ht="12.75">
      <c r="A26" s="13" t="s">
        <v>53</v>
      </c>
      <c r="B26" s="14" t="s">
        <v>33</v>
      </c>
      <c r="C26" s="15" t="s">
        <v>4</v>
      </c>
      <c r="D26" s="44">
        <v>1792</v>
      </c>
    </row>
    <row r="27" spans="1:4" ht="12.75">
      <c r="A27" s="13" t="s">
        <v>54</v>
      </c>
      <c r="B27" s="14" t="s">
        <v>33</v>
      </c>
      <c r="C27" s="17" t="s">
        <v>4</v>
      </c>
      <c r="D27" s="44">
        <v>1604</v>
      </c>
    </row>
    <row r="28" spans="1:4" ht="12.75">
      <c r="A28" s="13" t="s">
        <v>55</v>
      </c>
      <c r="B28" s="18" t="s">
        <v>56</v>
      </c>
      <c r="C28" s="15" t="s">
        <v>4</v>
      </c>
      <c r="D28" s="45">
        <v>1604</v>
      </c>
    </row>
    <row r="29" spans="1:4" ht="12.75">
      <c r="A29" s="13" t="s">
        <v>57</v>
      </c>
      <c r="B29" s="18" t="s">
        <v>56</v>
      </c>
      <c r="C29" s="15" t="s">
        <v>4</v>
      </c>
      <c r="D29" s="45">
        <v>1604</v>
      </c>
    </row>
    <row r="30" spans="1:4" ht="12.75">
      <c r="A30" s="13" t="s">
        <v>58</v>
      </c>
      <c r="B30" s="18" t="s">
        <v>56</v>
      </c>
      <c r="C30" s="15" t="s">
        <v>4</v>
      </c>
      <c r="D30" s="45">
        <v>1604</v>
      </c>
    </row>
    <row r="31" spans="1:4" ht="12.75">
      <c r="A31" s="13" t="s">
        <v>59</v>
      </c>
      <c r="B31" s="18" t="s">
        <v>56</v>
      </c>
      <c r="C31" s="15" t="s">
        <v>4</v>
      </c>
      <c r="D31" s="45">
        <v>1604</v>
      </c>
    </row>
    <row r="32" spans="1:4" ht="12.75">
      <c r="A32" s="13" t="s">
        <v>60</v>
      </c>
      <c r="B32" s="18" t="s">
        <v>56</v>
      </c>
      <c r="C32" s="15" t="s">
        <v>4</v>
      </c>
      <c r="D32" s="45">
        <v>1604</v>
      </c>
    </row>
    <row r="33" spans="1:4" ht="12.75">
      <c r="A33" s="13" t="s">
        <v>61</v>
      </c>
      <c r="B33" s="18" t="s">
        <v>56</v>
      </c>
      <c r="C33" s="15" t="s">
        <v>4</v>
      </c>
      <c r="D33" s="45">
        <v>1604</v>
      </c>
    </row>
    <row r="34" spans="1:4" ht="12.75">
      <c r="A34" s="13" t="s">
        <v>62</v>
      </c>
      <c r="B34" s="14" t="s">
        <v>33</v>
      </c>
      <c r="C34" s="17" t="s">
        <v>4</v>
      </c>
      <c r="D34" s="44">
        <v>1604</v>
      </c>
    </row>
    <row r="35" spans="1:4" ht="12.75">
      <c r="A35" s="13" t="s">
        <v>63</v>
      </c>
      <c r="B35" s="18" t="s">
        <v>56</v>
      </c>
      <c r="C35" s="15" t="s">
        <v>4</v>
      </c>
      <c r="D35" s="44">
        <v>1415</v>
      </c>
    </row>
    <row r="36" spans="1:4" ht="13.5" thickBot="1">
      <c r="A36" s="19" t="s">
        <v>64</v>
      </c>
      <c r="B36" s="20" t="s">
        <v>56</v>
      </c>
      <c r="C36" s="21" t="s">
        <v>4</v>
      </c>
      <c r="D36" s="46">
        <v>1415</v>
      </c>
    </row>
    <row r="37" spans="1:4" ht="12.75">
      <c r="A37" s="162" t="s">
        <v>65</v>
      </c>
      <c r="B37" s="162"/>
      <c r="C37" s="162"/>
      <c r="D37" s="22"/>
    </row>
    <row r="38" spans="1:4" ht="12.75">
      <c r="A38" s="159" t="s">
        <v>66</v>
      </c>
      <c r="B38" s="159"/>
      <c r="C38" s="166"/>
      <c r="D38" s="167"/>
    </row>
  </sheetData>
  <mergeCells count="7">
    <mergeCell ref="A37:C37"/>
    <mergeCell ref="A38:B38"/>
    <mergeCell ref="A1:D1"/>
    <mergeCell ref="A2:D2"/>
    <mergeCell ref="A3:D3"/>
    <mergeCell ref="A5:D5"/>
    <mergeCell ref="C38:D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"Вистек"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Пруденко</dc:creator>
  <cp:keywords/>
  <dc:description/>
  <cp:lastModifiedBy>Shalamov777</cp:lastModifiedBy>
  <cp:lastPrinted>2006-04-14T10:51:12Z</cp:lastPrinted>
  <dcterms:created xsi:type="dcterms:W3CDTF">2005-12-08T21:30:15Z</dcterms:created>
  <dcterms:modified xsi:type="dcterms:W3CDTF">2006-04-14T11:18:01Z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