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4" firstSheet="1" activeTab="2"/>
  </bookViews>
  <sheets>
    <sheet name="Управление вентиляцией" sheetId="1" r:id="rId1"/>
    <sheet name="Управление насосами" sheetId="2" r:id="rId2"/>
    <sheet name="Частотные регуляторы" sheetId="3" r:id="rId3"/>
  </sheets>
  <definedNames/>
  <calcPr fullCalcOnLoad="1"/>
</workbook>
</file>

<file path=xl/sharedStrings.xml><?xml version="1.0" encoding="utf-8"?>
<sst xmlns="http://schemas.openxmlformats.org/spreadsheetml/2006/main" count="1805" uniqueCount="597">
  <si>
    <t>№ п/п</t>
  </si>
  <si>
    <t>Функциональность базовой комплектации</t>
  </si>
  <si>
    <t>Наименование</t>
  </si>
  <si>
    <t xml:space="preserve">Напряжения
</t>
  </si>
  <si>
    <t xml:space="preserve">Кол-во двигателей
</t>
  </si>
  <si>
    <t xml:space="preserve">Цена 1 EUR, без НДС
</t>
  </si>
  <si>
    <t>Доступные расширения</t>
  </si>
  <si>
    <t>Необходимые датчики</t>
  </si>
  <si>
    <t>ЩИТЫ УПРАВЛЕНИЯ ДЛЯ СИСТЕМ ВЕНТИЛЯЦИИ И ЦЕНТРАЛЬНОГО КОНДИЦИОНИРОВАНИЯ</t>
  </si>
  <si>
    <t>Блоки управления без ЖК индикации для приточных систем с электрическим нагревателем на базе контроллера CAREL (Италия)</t>
  </si>
  <si>
    <t>Управление установкой с одним электродвигателем до 3 кВт (1х230В) и электронагревателем до 6кВт (1х230В/3х380В)</t>
  </si>
  <si>
    <t>ЩАСВ-3-1-6Э</t>
  </si>
  <si>
    <t xml:space="preserve">220 B </t>
  </si>
  <si>
    <t xml:space="preserve">В1, F </t>
  </si>
  <si>
    <t>ASDC111000 -1 шт.</t>
  </si>
  <si>
    <t>Управление установкой с одним электродвигателем до 3 кВт (1х230В) и электронагревателем до 17кВт (Зх380В) при подключении регулятора мощности ТТС25</t>
  </si>
  <si>
    <t>ЩАСВ-3-1-17Э</t>
  </si>
  <si>
    <t>Управление установкой с одним электродвигателем до 3 кВт (1х230В) и электронагревателем до 27 кВт (Зх380В) при подключении регулятора мощности TTC40F</t>
  </si>
  <si>
    <t>ЩАСВ-3-1-27Э</t>
  </si>
  <si>
    <t>Управление установкой с одним электродвигателем до 7.5 кВт (Зх380В) и электронагревателем до 6кВт(1х230В/2х380В)</t>
  </si>
  <si>
    <t>ЩАСВ-8-3-6Э</t>
  </si>
  <si>
    <t xml:space="preserve">В1, ВЗ, Т, Р,  F </t>
  </si>
  <si>
    <t>Управление установкой с одним электродвигателем до 7.5 кВт (Зх380В) и электронагревателем до 17 кВт (Зх380В)   при подключении регулятора мощности ТТС25</t>
  </si>
  <si>
    <t>ЩАСВ-8-3-17Э</t>
  </si>
  <si>
    <t>220 В</t>
  </si>
  <si>
    <t>Управление установкой с одним электродвигателем до 7.5 кВт (Зх380В) и электронагревателем до 27 кВт (Зх380В) при подключении регулятора мощности TTC40F</t>
  </si>
  <si>
    <t>ЩАСВ-8-3-27Э</t>
  </si>
  <si>
    <t>Управление установкой с одним электродвигателем до 7.5 кВт (Зх380В) и электронагревателем до 45 кВт (Зх380В) при подключении регуляторов мощности ТТС25</t>
  </si>
  <si>
    <t>ЩАСВ-8-3-45Э</t>
  </si>
  <si>
    <t xml:space="preserve">ВЗ, Т, Р, F </t>
  </si>
  <si>
    <t>Блоки управления с ЖК индикацией для приточных систем с электрическим нагревателем, охладителем любого типа и рекуператором на базе контроллера CAREL (Италия)</t>
  </si>
  <si>
    <t>Управление установкой с одним электродвигателем до3кВт(1х230В),  электронагревателем до 17кВт(Зх380В) при подключении регулятора мощности ТТС25Х, охладителем при подключении соответствующего расширения и рекуператором</t>
  </si>
  <si>
    <t xml:space="preserve">В1, L24,FR, FW, R, F </t>
  </si>
  <si>
    <t>ASDC111000 - 2 шт.</t>
  </si>
  <si>
    <t>Управление установкой с одним электродвигателем до3кВт(1х230В), электронагревателем до 27 кВт (Зх380В) при подключении регулятора мощности  TTC40FX, охладителем   и   рекуператором   при подключении соответствующих расширений</t>
  </si>
  <si>
    <t xml:space="preserve">В1,L24,FR, FW, R, F </t>
  </si>
  <si>
    <t>Управление установкой с одним электродвигателем до 7.5кВт (Зх380В),электронагревателем до 17 кВт (Зх380В) при подключении регулятора мощности ТТС25Х, охладителем 
и рекуператором при подключении соответствующих расширений</t>
  </si>
  <si>
    <t xml:space="preserve">В1, ВЗ, Т, Р, L24,FR, FW, R, F </t>
  </si>
  <si>
    <t>Управление установкой с одним электродвигателем до 7.5кВт (Зх380В),электронагревателем до 27 кВт (Зх380В) при подключении 
регулятора мощности  TTC40FX, охладителем    и   рекуператором   при подключении соответствующих расширений</t>
  </si>
  <si>
    <t>Управление установкой с одним электродвигателем до 7.5 кВт(Зх380В), электронагревателем до45 кВт(ЗХ380В) при подключении         
регулятора мощности  TTC25FX, охладителем    и   рекуператором   при подключении соответствующих расширений</t>
  </si>
  <si>
    <t xml:space="preserve">Т, Р, L24,FR, FW, R, F </t>
  </si>
  <si>
    <t>Блоки управления без ЖК индикации для приточных систем с водяным нагревателем и водяным охладителем на базе контроллера CAREL (Италия)</t>
  </si>
  <si>
    <t>Управление установкой с одним
электродвигателем до 3 кВт (1х230В), 
водяным нагревателем и водяным 
охладителем при подключении
соответствующего расширения</t>
  </si>
  <si>
    <t xml:space="preserve">380 B </t>
  </si>
  <si>
    <t>B1,L24, FW, F</t>
  </si>
  <si>
    <t xml:space="preserve">ASDC111000 -1 шт.
ASIT030000 -1 шт.
</t>
  </si>
  <si>
    <t>Управление установкой с одним
электродвигателем до 7.5 кВт (Зх380В), водяным нагревателем и 
водяным охладителем при
подключении соответствующего
расширения</t>
  </si>
  <si>
    <t xml:space="preserve">В1,ВЗ, Т, Р, 
L24, FW, F
</t>
  </si>
  <si>
    <t>Блоки управления с ЖК индикацией для приточных систем с водяным нагревателем, охладителем любого
типа и рекуператором на базе контроллера CAREL (Италия)</t>
  </si>
  <si>
    <t>Управление установкой с одним
электродвигателем до 3 кВт (1х230В), 
водяным нагревателем, охладителем 
и рекуператором при подключении
соответствующих расширений</t>
  </si>
  <si>
    <t xml:space="preserve">В1, L24, FR, FW, R, F
</t>
  </si>
  <si>
    <t xml:space="preserve">ASDC111000 -2 шт.
ASIT030000 -1 шт.
</t>
  </si>
  <si>
    <t>Управление установкой с одним
электродвигателем до 7.5 кВт
(Зх380В), водяным нагревателем, 
охладителем и рекуператором при 
подключении соответствующих
расширений</t>
  </si>
  <si>
    <t xml:space="preserve">В1, ВЗ, Т, Р, L24,FR, FW, R, F 
</t>
  </si>
  <si>
    <t>ДОПОЛНИТЕЛЬНЫЕ ОПЦИИ</t>
  </si>
  <si>
    <t>Описание</t>
  </si>
  <si>
    <t>Цена 1 EUR, без НДС</t>
  </si>
  <si>
    <t>Расширения</t>
  </si>
  <si>
    <t>Управление дополнительным вентилятором с электродвигателем мощностью до 3,0 кВт (1х230В)</t>
  </si>
  <si>
    <t>В1</t>
  </si>
  <si>
    <t>Управление дополнительным вентилятором с электродвигателем мощностью до 7,5 кВт (Зх380В)</t>
  </si>
  <si>
    <t>В3</t>
  </si>
  <si>
    <t>Тепловая защита электродвигателя мощностью до 7,5 кВт (Зх380В)</t>
  </si>
  <si>
    <t>Т</t>
  </si>
  <si>
    <t>Защита вентилятора с приводным ремнем (с датчиком)</t>
  </si>
  <si>
    <t>Р</t>
  </si>
  <si>
    <t>Подключение воздушных заслонок с электропитанием 24 В</t>
  </si>
  <si>
    <t>L24</t>
  </si>
  <si>
    <t>Управление фреоновым охладителем</t>
  </si>
  <si>
    <t>FR</t>
  </si>
  <si>
    <t>Управление водяным охладителем</t>
  </si>
  <si>
    <t>Управление рекуператором</t>
  </si>
  <si>
    <t>R</t>
  </si>
  <si>
    <t>Индикатор засоренности фильтра (с датчиком)</t>
  </si>
  <si>
    <t>F</t>
  </si>
  <si>
    <t>Дополнительные устройства и аксессуары</t>
  </si>
  <si>
    <t>Регулятор мощности для электронагревателя до 17 кВт (Зх380В)</t>
  </si>
  <si>
    <t>Регулятор мощности для электронагревателя до 27 кВт (Зх380В)</t>
  </si>
  <si>
    <t>Капиллярный термостат (защита от размораживания калорифера)</t>
  </si>
  <si>
    <t>Замок и ключ для блока управления в исполнении S</t>
  </si>
  <si>
    <t>Датчики температуры</t>
  </si>
  <si>
    <t xml:space="preserve">Датчик температуры приточного воздуха канальный усредняющий (0...30°С) </t>
  </si>
  <si>
    <t>ASDC111000</t>
  </si>
  <si>
    <t>Датчик температуры наружнего воздуха воздуха IP 55 (-30... 70°С)</t>
  </si>
  <si>
    <t>ASPT011000</t>
  </si>
  <si>
    <t>Датчик температуры обратной воды врезной с гильзой (-30…90°С)</t>
  </si>
  <si>
    <t>ASIT030000</t>
  </si>
  <si>
    <r>
      <t>Примечание</t>
    </r>
    <r>
      <rPr>
        <b/>
        <sz val="12"/>
        <rFont val="Times New Roman"/>
        <family val="1"/>
      </rPr>
      <t>:</t>
    </r>
  </si>
  <si>
    <t>1. Все цены приведены в евро без НДС</t>
  </si>
  <si>
    <t>2. Базовой является Цена 1 при первоначальном заказе и объеме до 5 т. евро</t>
  </si>
  <si>
    <t>3. Действуют накопительные скидки и скидки в зависимости от объема закупки.</t>
  </si>
  <si>
    <t>4. Цены 2 - при объеме закупки или накопленному объему 5-15 т. Евро</t>
  </si>
  <si>
    <t>5. Цены 3 - при объеме закупки или накопленному объему более 15 т. Евро.</t>
  </si>
  <si>
    <t>6. Вместе с щитами поставляется Исполнительная документация</t>
  </si>
  <si>
    <t>7. Все щиты собираются на базе оборудования АВВ (Германия), Legrand (Франция) и Carel (Италия)</t>
  </si>
  <si>
    <t>Наименование товаров, Характеристики</t>
  </si>
  <si>
    <t>Мощность</t>
  </si>
  <si>
    <t xml:space="preserve">Напряжение
</t>
  </si>
  <si>
    <t>ШКАФЫ УПРАВЛЕНИЯ НАСОСАМИ/ВЕНТИЛЯТОРАМИ 1х220 В</t>
  </si>
  <si>
    <t>Эконом на 1 центробежный насос/вентилятор любого типа, 0,18-4,0 кВт (с защ.от сух.хода,от К.З.,тепловой перегрузки по току, регулируемые задержки срабатывания,возможность подключения термореле). Опционально возможна установка
таймера (для пуска и остановки двигателя по времени)</t>
  </si>
  <si>
    <t>ЩУНВ-001-11 (Iном=0,4-0,63 А)</t>
  </si>
  <si>
    <t xml:space="preserve">0,14 кВт </t>
  </si>
  <si>
    <t>ЩУНВ-001-11 (Iном=0,63-1 А)</t>
  </si>
  <si>
    <t>0,22 кВт</t>
  </si>
  <si>
    <t>ЩУНВ-001-11 (Iном=1-1,6 А)</t>
  </si>
  <si>
    <t>0,37 кВт</t>
  </si>
  <si>
    <t>ЩУНВ-003-11 (Iном=1,6-2,5 А)</t>
  </si>
  <si>
    <t>0,55 кВт</t>
  </si>
  <si>
    <t>ЩУНВ-006-11 (Iном=3-6 А)</t>
  </si>
  <si>
    <t>1,1 кВт</t>
  </si>
  <si>
    <t>ЩУНВ-0010-11 (Iном=6-10 А)</t>
  </si>
  <si>
    <t>2,2 кВт</t>
  </si>
  <si>
    <t xml:space="preserve">ЩУНВ-016-11 (Iном=11-16 А) </t>
  </si>
  <si>
    <t>4 кВт</t>
  </si>
  <si>
    <t>Эконом на 2 центробежных насоса любого типа,0.18-4.0 кВт (режимы работы рабочий+резервный, рабочий+дополнительный), с нед.таймером (для выравнивания моторесурса). С защитой от сух.хода, от К.З., тепловой перегрузки по току,регулируемые задержки срабатывания, возможность подключения термореле)</t>
  </si>
  <si>
    <t>ЩУНВ-001-12 (Iном=0,4-0,63 А)</t>
  </si>
  <si>
    <t xml:space="preserve">2 х 0,14 кВт </t>
  </si>
  <si>
    <t>ЩУНВ-001-12 (Iном=0,63-1 А)</t>
  </si>
  <si>
    <t>2 х 0,22 кВт</t>
  </si>
  <si>
    <t>ЩУНВ-002-12 (Iном=1-1,6 А)</t>
  </si>
  <si>
    <t>2 х 0,37 кВт</t>
  </si>
  <si>
    <t>ЩУНВ-003-12 (Iном=1,6-2,5 А)</t>
  </si>
  <si>
    <t>2 х 0,55 кВт</t>
  </si>
  <si>
    <t>ЩУНВ-006-12 (Iном=3-6 А)</t>
  </si>
  <si>
    <t>2 х 1,1 кВт</t>
  </si>
  <si>
    <t>ЩУНВ-0010-12 (Iном=6-10 А)</t>
  </si>
  <si>
    <t>2 х 2,2 кВт</t>
  </si>
  <si>
    <t>ЩУНВ-0016-12 (Iном=11-16 А)</t>
  </si>
  <si>
    <t>2 х 4 кВт</t>
  </si>
  <si>
    <t>ШКАФЫ УПРАВЛЕНИЯ НАСОСАМИ/ВЕНТИЛЯТОРАМИ 3х380 В</t>
  </si>
  <si>
    <t>Эконом на 1 центробежный насос/вентилятор любого типа (релейный), 0.18-7.5 кВт (с защ.от сух.хода,от К.З.,тепловой перегрузки по току,регулируемые задержки срабатывания, возможность подключения термореле, контроль фаз).Опционально возможна установка таймера (для пуска и останова двигателя по времени)</t>
  </si>
  <si>
    <t>ЩУНВ-001-31 (Iном=0,4-0,63 А)</t>
  </si>
  <si>
    <t xml:space="preserve">0,25 кВт </t>
  </si>
  <si>
    <t>ЩУНВ-001-31 (Iном=0,63-1 А)</t>
  </si>
  <si>
    <t>ЩУНВ-002-31 (Iном=1-1,6 А)</t>
  </si>
  <si>
    <t>ЩУНВ-003-31 (Iном=1,6-2,5 А)</t>
  </si>
  <si>
    <t>0,75 кВт</t>
  </si>
  <si>
    <t>ЩУНВ-004-31 (Iном=2,5-4 А)</t>
  </si>
  <si>
    <t>1,5 кВт</t>
  </si>
  <si>
    <t>ЩУНВ-006-31 (Iном=4-6,3 А)</t>
  </si>
  <si>
    <t>ЩУНВ-010-31 (Iном=6,3-10 А)</t>
  </si>
  <si>
    <t>ЩУНВ-016-31 (Iном=10-16 А)</t>
  </si>
  <si>
    <t>7,5 кВт</t>
  </si>
  <si>
    <t>На 1 центробежный насос/вентилятор любого типа от 16А (релейный), 9-45 кВт (с защ.от сух.хода,от К.З.,тепловой перегрузки по току, регулируемые задержки срабатывания, возможность подключения термореле, контроль фаз). Опционально возможна установка таймера (для пуска и останова двигателя по времени)</t>
  </si>
  <si>
    <t>ЩУНВ-020-31 (Iном=16-20 А)</t>
  </si>
  <si>
    <t xml:space="preserve">9 кВт </t>
  </si>
  <si>
    <t>ЩУНВ-025-31 (Iном=20-25 А)</t>
  </si>
  <si>
    <t>11 кВт</t>
  </si>
  <si>
    <t>ЩУНВ-032-31 (Iном=22-32 А)</t>
  </si>
  <si>
    <t>15 кВт</t>
  </si>
  <si>
    <t>ЩУНВ-037-31 (Iном=28-37 А)</t>
  </si>
  <si>
    <t>18 кВт</t>
  </si>
  <si>
    <t>ЩУНВ-050-31 (Iном=40-50 А)</t>
  </si>
  <si>
    <t>22 кВт</t>
  </si>
  <si>
    <t>ЩУНВ-063-31 (Iном=45-63 А)</t>
  </si>
  <si>
    <t>30 кВт</t>
  </si>
  <si>
    <t>ЩУНВ-075-31 (Iном=57-75 А)</t>
  </si>
  <si>
    <t>37 кВт</t>
  </si>
  <si>
    <t>ЩУНВ-090-31 (Iном=70-90 А)</t>
  </si>
  <si>
    <t>45 кВт</t>
  </si>
  <si>
    <t>Эконом на 2 центробежных насоса любого типа (релейный), 0.18-7.5 кВт (режимы работы раб.+рез.,раб.+доп.),с нед.таймером (для выравнивания моторесурса) С защ.от сух.хода,от К.З.,тепловой перегрузки по току, регулируемые задержки срабатывания, возможность подключения термореле, контроль фаз</t>
  </si>
  <si>
    <t>ЩУНВ-001-32 (Iном=0,4-0,63 А)</t>
  </si>
  <si>
    <t xml:space="preserve">2 х 0,25 кВт </t>
  </si>
  <si>
    <t>ЩУНВ-001-32 (Iном=0,63-1 А)</t>
  </si>
  <si>
    <t>ЩУНВ-002-32 (Iном=1-1,6 А)</t>
  </si>
  <si>
    <t>ЩУНВ-003-32 (Iном=1,6-2,5 А)</t>
  </si>
  <si>
    <t>2 х 0,75 кВт</t>
  </si>
  <si>
    <t>ЩУНВ-004-32 (Iном=2,5-4 А)</t>
  </si>
  <si>
    <t>2 х 1,5 кВт</t>
  </si>
  <si>
    <t>ЩУНВ-006-32 (Iном=4-6,3 А)</t>
  </si>
  <si>
    <t>ЩУНВ-010-32 (Iном=6,3-10 А)</t>
  </si>
  <si>
    <t>ЩУНВ-016-32 (Iном=10-16 А)</t>
  </si>
  <si>
    <t>2 х 7,5 кВт</t>
  </si>
  <si>
    <t>На 2 центробежных насоса любого типа от 16А (релейный), 9-45 кВт (режимы работы раб.+рез.,раб.+доп.),с нед.таймером (для выравнивания моторесурса) (с защ.от сух.хода,от К.З.,тепловой перегрузки по току,регулируемые задержки срабатывания, возможность подключения термореле,контроль фаз)</t>
  </si>
  <si>
    <t>ЩУНВ-020-32 (Iном=16-20 А)</t>
  </si>
  <si>
    <t xml:space="preserve">2 х 9 кВт </t>
  </si>
  <si>
    <t>ЩУНВ-025-32 (Iном=20-25 А)</t>
  </si>
  <si>
    <t>2 х 11 кВт</t>
  </si>
  <si>
    <t>ЩУНВ-032-32(Iном=22-32 А)</t>
  </si>
  <si>
    <t>2 х 15 кВт</t>
  </si>
  <si>
    <t>ЩУНВ-037-32 (Iном=28-37 А)</t>
  </si>
  <si>
    <t>2 х 18 кВт</t>
  </si>
  <si>
    <t>ЩУНВ-050-32 (Iном=40-50 А)</t>
  </si>
  <si>
    <t>2 х 22 кВт</t>
  </si>
  <si>
    <t>ЩУНВ-063-32 (Iном=45-63 А)</t>
  </si>
  <si>
    <t>2 х 30 кВт</t>
  </si>
  <si>
    <t>ЩУНВ-075-32 (Iном=57-75 А)</t>
  </si>
  <si>
    <t>2 х 37 кВт</t>
  </si>
  <si>
    <t>ЩУНВ-090-32 (Iном=70-90 А)</t>
  </si>
  <si>
    <t>2 х 45 кВт</t>
  </si>
  <si>
    <t>На 2 и 3 центробежных насоса для систем повышения давления (с контроллером), 0.37-30 кВт (с защ.от сух.хода,от К.З.,тепловой перегрузки по току, регулируемые задержки срабатывания,возможность подключения термореле,контроль фаз)</t>
  </si>
  <si>
    <t>ЩУНВ-001К-32</t>
  </si>
  <si>
    <t xml:space="preserve">2 х 0,37 кВт </t>
  </si>
  <si>
    <t>ЩУНВ-001К-33</t>
  </si>
  <si>
    <t>3 х 0,37 кВт</t>
  </si>
  <si>
    <t>3 х 0,75 кВт</t>
  </si>
  <si>
    <t>ЩУНВ-002К-32</t>
  </si>
  <si>
    <t>ЩУНВ-002К-33</t>
  </si>
  <si>
    <t>3 х 1,5 кВт</t>
  </si>
  <si>
    <t>ЩУНВ-003К-32</t>
  </si>
  <si>
    <t>ЩУНВ-003К-33</t>
  </si>
  <si>
    <t>3 х 3,0 кВт</t>
  </si>
  <si>
    <t>ЩУНВ-004К-32</t>
  </si>
  <si>
    <t xml:space="preserve">2 х 4,0 кВт </t>
  </si>
  <si>
    <t>ЩУНВ-004К-33</t>
  </si>
  <si>
    <t>3 х 4,0 кВт</t>
  </si>
  <si>
    <t>ЩУНВ-006К-32</t>
  </si>
  <si>
    <t>2 х 5,5 кВт</t>
  </si>
  <si>
    <t>ЩУНВ-006К-33</t>
  </si>
  <si>
    <t>3 х 5,5 кВт</t>
  </si>
  <si>
    <t>ЩУНВ-008К-32</t>
  </si>
  <si>
    <t>ЩУНВ-008К-33</t>
  </si>
  <si>
    <t>3 х 7,5 кВт</t>
  </si>
  <si>
    <t>ЩУНВ-011К-32</t>
  </si>
  <si>
    <t>ЩУНВ-011К-33</t>
  </si>
  <si>
    <t>3 х 11 кВт</t>
  </si>
  <si>
    <t>ЩУНВ-015К-32</t>
  </si>
  <si>
    <t>ЩУНВ-015К-33</t>
  </si>
  <si>
    <t>3 х 15 кВт</t>
  </si>
  <si>
    <t>ЩУНВ-019К-32</t>
  </si>
  <si>
    <t>2 х 18,5 кВт</t>
  </si>
  <si>
    <t>ЩУНВ-019К-33</t>
  </si>
  <si>
    <t>3 х 18,5 кВт</t>
  </si>
  <si>
    <t>ЩУНВ-022К-32</t>
  </si>
  <si>
    <t>ЩУНВ-022К-33</t>
  </si>
  <si>
    <t>3 х 22 кВт</t>
  </si>
  <si>
    <t>ЩУНВ-030К-32</t>
  </si>
  <si>
    <t>ЩУНВ-030К-33</t>
  </si>
  <si>
    <t>3 х 30 кВт</t>
  </si>
  <si>
    <t>На 1,2 и 3 центробежных насоса любого типа,без контроллера со встроенным ПЧ ASC 550 0,75-45 кВт (поддержание постоянного давления, частотное регулирование, экономия электроэнергии, с защ.от сух.хода, от К.З.,тепловой перегрузки по току, контроль фаз, с нед.таймером для выравнивания моторесурса)</t>
  </si>
  <si>
    <t>ЩУНВ-001Ч-31, переменный мастер</t>
  </si>
  <si>
    <t xml:space="preserve">1088 </t>
  </si>
  <si>
    <t>ЩУНВ-001Ч-32, переменный мастер</t>
  </si>
  <si>
    <t xml:space="preserve">2 х 0,75 кВт </t>
  </si>
  <si>
    <t>1890</t>
  </si>
  <si>
    <t>ЩУНВ-001Ч-33, переменный мастер</t>
  </si>
  <si>
    <t xml:space="preserve"> 2130 </t>
  </si>
  <si>
    <t>ЩУНВ-002Ч-31, переменный мастер</t>
  </si>
  <si>
    <t xml:space="preserve">1090 </t>
  </si>
  <si>
    <t>ЩУНВ-002Ч-32, переменный мастер</t>
  </si>
  <si>
    <t xml:space="preserve">1910 </t>
  </si>
  <si>
    <t>ЩУНВ-002Ч-33, переменный мастер</t>
  </si>
  <si>
    <t xml:space="preserve">2203 </t>
  </si>
  <si>
    <t>ЩУНВ-003Ч-31, переменный мастер</t>
  </si>
  <si>
    <t xml:space="preserve">1210 </t>
  </si>
  <si>
    <t>ЩУНВ-003Ч-32, переменный мастер</t>
  </si>
  <si>
    <t xml:space="preserve">2010 </t>
  </si>
  <si>
    <t>ЩУНВ-003Ч-33, переменный мастер</t>
  </si>
  <si>
    <t>3 х 2,2 кВт</t>
  </si>
  <si>
    <t xml:space="preserve">2260 </t>
  </si>
  <si>
    <t>3 кВт</t>
  </si>
  <si>
    <t xml:space="preserve">1240 </t>
  </si>
  <si>
    <t>2 х 3,0 кВт</t>
  </si>
  <si>
    <t xml:space="preserve">2060 </t>
  </si>
  <si>
    <t>2310</t>
  </si>
  <si>
    <t>ЩУНВ-004Ч-31, переменный мастер</t>
  </si>
  <si>
    <t xml:space="preserve"> 1260 </t>
  </si>
  <si>
    <t>ЩУНВ-004Ч-32, переменный мастер</t>
  </si>
  <si>
    <t xml:space="preserve">2100 </t>
  </si>
  <si>
    <t>ЩУНВ-004Ч-33, переменный мастер</t>
  </si>
  <si>
    <t xml:space="preserve">2370 </t>
  </si>
  <si>
    <t>ЩУНВ-006Ч-31, переменный мастер</t>
  </si>
  <si>
    <t>5,5 кВт</t>
  </si>
  <si>
    <t>1590</t>
  </si>
  <si>
    <t>ЩУНВ-006Ч-32, переменный мастер</t>
  </si>
  <si>
    <t xml:space="preserve"> 2500</t>
  </si>
  <si>
    <t>ЩУНВ-006Ч-33, переменный мастер</t>
  </si>
  <si>
    <t xml:space="preserve"> 2770 </t>
  </si>
  <si>
    <t>ЩУНВ-008Ч-31, переменный мастер</t>
  </si>
  <si>
    <t>1830</t>
  </si>
  <si>
    <t>ЩУНВ-008Ч-32, переменный мастер</t>
  </si>
  <si>
    <t xml:space="preserve"> 2760 </t>
  </si>
  <si>
    <t>ЩУНВ-008Ч-33, переменный мастер</t>
  </si>
  <si>
    <t xml:space="preserve">3190 </t>
  </si>
  <si>
    <t>ЩУНВ-011Ч-31, переменный мастер</t>
  </si>
  <si>
    <t xml:space="preserve">2030 </t>
  </si>
  <si>
    <t>ЩУНВ-011Ч-32, переменный мастер</t>
  </si>
  <si>
    <t xml:space="preserve">3020 </t>
  </si>
  <si>
    <t>ЩУНВ-011Ч-33, переменный мастер</t>
  </si>
  <si>
    <t>3450</t>
  </si>
  <si>
    <t>ЩУНВ-015Ч-31, переменный мастер</t>
  </si>
  <si>
    <t xml:space="preserve"> 2230 </t>
  </si>
  <si>
    <t>ЩУНВ-015Ч-32, переменный мастер</t>
  </si>
  <si>
    <t xml:space="preserve">3420 </t>
  </si>
  <si>
    <t>ЩУНВ-015Ч-33, переменный мастер</t>
  </si>
  <si>
    <t xml:space="preserve">3930 </t>
  </si>
  <si>
    <t>ЩУНВ-019Ч-31, переменный мастер</t>
  </si>
  <si>
    <t>18,5 кВт</t>
  </si>
  <si>
    <t>2440</t>
  </si>
  <si>
    <t>ЩУНВ-019Ч-32, переменный мастер</t>
  </si>
  <si>
    <t xml:space="preserve"> 3720</t>
  </si>
  <si>
    <t>ЩУНВ-019Ч-33, переменный мастер</t>
  </si>
  <si>
    <t xml:space="preserve"> 4150 </t>
  </si>
  <si>
    <t>ЩУНВ-022Ч-31, переменный мастер</t>
  </si>
  <si>
    <t xml:space="preserve">2940 </t>
  </si>
  <si>
    <t>ЩУНВ-022Ч-32, переменный мастер</t>
  </si>
  <si>
    <t xml:space="preserve">4260 </t>
  </si>
  <si>
    <t>ЩУНВ-022Ч-33, переменный мастер</t>
  </si>
  <si>
    <t xml:space="preserve">4860 </t>
  </si>
  <si>
    <t>ЩУНВ-030Ч-31, переменный мастер</t>
  </si>
  <si>
    <t xml:space="preserve">3240 </t>
  </si>
  <si>
    <t>ЩУНВ-030Ч-32, переменный мастер</t>
  </si>
  <si>
    <t>4760</t>
  </si>
  <si>
    <t>ЩУНВ-030Ч-33, переменный мастер</t>
  </si>
  <si>
    <t xml:space="preserve"> 5420 </t>
  </si>
  <si>
    <t>ЩУНВ-037Ч-31, переменный мастер</t>
  </si>
  <si>
    <t xml:space="preserve">3730 </t>
  </si>
  <si>
    <t>ЩУНВ-037Ч-32, переменный мастер</t>
  </si>
  <si>
    <t xml:space="preserve">5340 </t>
  </si>
  <si>
    <t>ЩУНВ-037Ч-33, переменный мастер</t>
  </si>
  <si>
    <t>3 х 37 кВт</t>
  </si>
  <si>
    <t xml:space="preserve">6020 </t>
  </si>
  <si>
    <t>ЩУНВ-045Ч-31, переменный мастер</t>
  </si>
  <si>
    <t xml:space="preserve">4661 </t>
  </si>
  <si>
    <t>ЩУНВ-045Ч-32, переменный мастер</t>
  </si>
  <si>
    <t xml:space="preserve">7203 </t>
  </si>
  <si>
    <t>ЩУНВ-045Ч-33, переменный мастер</t>
  </si>
  <si>
    <t>3 х 45 кВт</t>
  </si>
  <si>
    <t>8475</t>
  </si>
  <si>
    <t>8. В стоимость не включены реле давления, датчики, КИП и вспомогательное оборудование</t>
  </si>
  <si>
    <t>Модель</t>
  </si>
  <si>
    <t xml:space="preserve">Номинальное напряжение
</t>
  </si>
  <si>
    <t xml:space="preserve">Степень защиты
</t>
  </si>
  <si>
    <t>Панели управления</t>
  </si>
  <si>
    <t>Примечание</t>
  </si>
  <si>
    <t>ПРЕОБРАЗОВАТЕЛИ ЧАСТОТЫ</t>
  </si>
  <si>
    <t>Серия преобразователей частоты ACS-100 , 1 фаза. Быстрый монтаж и пуск в эксплуатацию, бюджетное решение для несложных задач, легкость и простота в применении.  Различные способы монтажа.</t>
  </si>
  <si>
    <t>ACS101-1H1-1</t>
  </si>
  <si>
    <t>IP 20</t>
  </si>
  <si>
    <t>нет</t>
  </si>
  <si>
    <t>без радиатора</t>
  </si>
  <si>
    <t>ACS101-1H1-1P</t>
  </si>
  <si>
    <t>ACS-100-PAN</t>
  </si>
  <si>
    <t>ACS101-1H6-1</t>
  </si>
  <si>
    <t>ACS101-1H6-1P</t>
  </si>
  <si>
    <t>ACS101-1K1-1</t>
  </si>
  <si>
    <t>-</t>
  </si>
  <si>
    <t>ACS101-1K1-1P</t>
  </si>
  <si>
    <t>ACS101-1K6-1</t>
  </si>
  <si>
    <t>ACS101-1K6-1P</t>
  </si>
  <si>
    <t>ACS101-2K1-1</t>
  </si>
  <si>
    <t>ACS101-2K1-1P</t>
  </si>
  <si>
    <t>ACS101-2K7-1</t>
  </si>
  <si>
    <t>ACS101-2K7-1P</t>
  </si>
  <si>
    <t>ACS101-4K1-1</t>
  </si>
  <si>
    <t>ACS101-4K1-1P</t>
  </si>
  <si>
    <t>ACS101-H18-1</t>
  </si>
  <si>
    <t>ACS101-H18-1P</t>
  </si>
  <si>
    <t>ACS101-H25-1</t>
  </si>
  <si>
    <t>ACS101-H25-1P</t>
  </si>
  <si>
    <t>ACS101-H37-1</t>
  </si>
  <si>
    <t>ACS101-H37-1P</t>
  </si>
  <si>
    <t>ACS101-H75-1</t>
  </si>
  <si>
    <t>ACS101-H75-1P</t>
  </si>
  <si>
    <t>ACS101-K18-1</t>
  </si>
  <si>
    <t>ACS101-K18-1P</t>
  </si>
  <si>
    <t>ACS101-K25-1</t>
  </si>
  <si>
    <t>ACS101-K25-1P</t>
  </si>
  <si>
    <t>ACS101-K37-1</t>
  </si>
  <si>
    <t>ACS101-К37-1P</t>
  </si>
  <si>
    <t>ACS101-K75-1</t>
  </si>
  <si>
    <t>ACS101-K75-1P</t>
  </si>
  <si>
    <t>ACS103-1K1-1</t>
  </si>
  <si>
    <t>ACS103-1K1-1P</t>
  </si>
  <si>
    <t>ACS103-1K6-1</t>
  </si>
  <si>
    <t>ACS103-1K6-1P</t>
  </si>
  <si>
    <t>ACS103-2K1-1</t>
  </si>
  <si>
    <t>ACS103-2K1-1P</t>
  </si>
  <si>
    <t>ACS103-2K7-1</t>
  </si>
  <si>
    <t>ACS103-2K7-1P</t>
  </si>
  <si>
    <t>ACS103-4K1-1</t>
  </si>
  <si>
    <t>ACS103-4K1-1P</t>
  </si>
  <si>
    <t>ACS103-K75-1</t>
  </si>
  <si>
    <t>ACS103-K75-1P</t>
  </si>
  <si>
    <t>Серия преобразователей частоты ACS-140. Быстродействующие и расширенные средства ввода/вывода, наличие ПИД-регулятора, применение прикладных макросов, различные способы монтажа, напряжение питания 200–480 В, 1-фазное или
3-фазное. Широкие возможности за небольшие деньги, очень быстрое и точное регулирование, оптимальная стоимость без панели управления</t>
  </si>
  <si>
    <t>ACS141-1H1-1</t>
  </si>
  <si>
    <t>ACS141-1H1-1P</t>
  </si>
  <si>
    <t>ACS141-1H6-1</t>
  </si>
  <si>
    <t>ACS141-1H6-1P</t>
  </si>
  <si>
    <t>ACS141-1K1-1</t>
  </si>
  <si>
    <t>ACS141-1K1-1P</t>
  </si>
  <si>
    <t>ACS141-1K6-1</t>
  </si>
  <si>
    <t>ACS141-1K6-1P</t>
  </si>
  <si>
    <t>ACS141-2K1-1</t>
  </si>
  <si>
    <t>ACS141-2K1-1P</t>
  </si>
  <si>
    <t>ACS141-2K7-1</t>
  </si>
  <si>
    <t>ACS141-2K7-1P</t>
  </si>
  <si>
    <t>ACS141-4K1-1</t>
  </si>
  <si>
    <t>ACS141-4K1-1P</t>
  </si>
  <si>
    <t>ACS141-H18-1</t>
  </si>
  <si>
    <t>ACS141-H18-1P</t>
  </si>
  <si>
    <t>ACS141-H25-1</t>
  </si>
  <si>
    <t>ACS141-H25-1P</t>
  </si>
  <si>
    <t>ACS141-H37-1</t>
  </si>
  <si>
    <t>ACS141-H37-1P</t>
  </si>
  <si>
    <t>ACS141-H75-1</t>
  </si>
  <si>
    <t>ACS141-H75-1P</t>
  </si>
  <si>
    <t>ACS141-K18-1</t>
  </si>
  <si>
    <t>ACS141-K18-1P</t>
  </si>
  <si>
    <t>ACS141-K25-1</t>
  </si>
  <si>
    <t>ACS141-K25-1P</t>
  </si>
  <si>
    <t>ACS141-K37-1</t>
  </si>
  <si>
    <t>ACS141-K37-1P</t>
  </si>
  <si>
    <t>ACS141-K75-1</t>
  </si>
  <si>
    <t>ACS141-K75-1P</t>
  </si>
  <si>
    <t>ACS143-1H1-3</t>
  </si>
  <si>
    <t>ACS143-1H1-3P</t>
  </si>
  <si>
    <t>ACS143-1H6-3</t>
  </si>
  <si>
    <t>ACS143-1H6-3P</t>
  </si>
  <si>
    <t>ACS143-1K1-1</t>
  </si>
  <si>
    <t>ACS143-1K1-1P</t>
  </si>
  <si>
    <t>ACS143-1K1-3</t>
  </si>
  <si>
    <t>ACS143-1K1-3P</t>
  </si>
  <si>
    <t>ACS143-1K6-1</t>
  </si>
  <si>
    <t>ACS143-1K6-1P</t>
  </si>
  <si>
    <t>ACS143-1K6-3</t>
  </si>
  <si>
    <t>ACS143-1K6-3P</t>
  </si>
  <si>
    <t>ACS143-2H1-3</t>
  </si>
  <si>
    <t>ACS143-2H1-3P</t>
  </si>
  <si>
    <t>ACS143-2K1-1</t>
  </si>
  <si>
    <t>ACS143-2K1-1P</t>
  </si>
  <si>
    <t>ACS143-2K1-3</t>
  </si>
  <si>
    <t>ACS143-2K1-3P</t>
  </si>
  <si>
    <t>ACS143-2K7-1</t>
  </si>
  <si>
    <t>ACS143-2K7-1P</t>
  </si>
  <si>
    <t>ACS143-2K7-3</t>
  </si>
  <si>
    <t>ACS143-2K7-3P</t>
  </si>
  <si>
    <t>ACS143-4K1-1</t>
  </si>
  <si>
    <t>ACS143-4K1-1P</t>
  </si>
  <si>
    <t>ACS143-4K1-3</t>
  </si>
  <si>
    <t>ACS143-4K1-3P</t>
  </si>
  <si>
    <t>ACS143-H75-3</t>
  </si>
  <si>
    <t>ACS143-H75-3P</t>
  </si>
  <si>
    <t>ACS143-K75-1</t>
  </si>
  <si>
    <t>ACS143-K75-1P</t>
  </si>
  <si>
    <t>ACS143-K75-3</t>
  </si>
  <si>
    <t>ACS143-K75-3P</t>
  </si>
  <si>
    <t>Преобразователь частоты ACS141-1K1-1, 0.55 кВт, 220 В, 1 фаза, IP20, с панелью управления ACS-100-PAN</t>
  </si>
  <si>
    <t>Преобразователь частоты ACS141-1K6-1, 0.75 кВт, 220 В, 1 фаза, IP20, без панели управления</t>
  </si>
  <si>
    <t>Преобразователь частоты ACS141-1K6-1, 0.75 кВт, 220 В, 1 фаза, IP20, с панелью управления ACS-100-PAN</t>
  </si>
  <si>
    <t>Преобразователь частоты ACS141-2K1-1, 1.1 кВт, 220 В, 1 фаза, IP20,без панели управления</t>
  </si>
  <si>
    <t>Преобразователь частоты ACS141-2K1-1, 1.1 кВт, 220 В, 1 фаза, IP20, с панелью управления ACS-100-PAN</t>
  </si>
  <si>
    <t>Преобразователь частоты ACS141-2K7-1, 1.5 кВт, 220 В, 1 фаза, IP20, без панели управления</t>
  </si>
  <si>
    <t>Преобразователь частоты ACS141-2K7-1, 1.5 кВт, 220 В, 1 фаза, IP20, с панелью управления ACS-100-PAN</t>
  </si>
  <si>
    <t>Преобразователь частоты ACS141-4K1-1, 2.2 кВт, 220 В, 1 фаза, IP20, без панели управления</t>
  </si>
  <si>
    <t>Преобразователь частоты ACS141-4K1-1, 2.2 кВт, 220 В, 1 фаза, IP20, с панелью управления ACS-100-PAN</t>
  </si>
  <si>
    <t>Преобразователь частоты ACS141-H18-1, 0.12 кВт, 220 В, 1 фаза, IP20, без панели управления, без радиатора</t>
  </si>
  <si>
    <t>Преобразователь частоты ACS141-H18-1, 0.12 кВт, 220 В, 1 фаза, IP20, с панелью управления ACS-100-PAN, без радиатора</t>
  </si>
  <si>
    <t>Преобразователь частоты ACS141-H25-1, 0.18 кВт, 220 В, 1 фаза, IP20,  без панели управления, без радиатора</t>
  </si>
  <si>
    <t>Преобразователь частоты ACS141-H25-1, 0.18 кВт, 220 В, 1 фаза, IP20, с панелью управления ACS-100-PAN, без радиатора</t>
  </si>
  <si>
    <t>Преобразователь частоты ACS141-H37-1, 0.25 кВт, 220 В, 1 фаза, IP20,  без панели управления, без радиатора</t>
  </si>
  <si>
    <t>Преобразователь частоты ACS141-H37-1, 0.25 кВт, 220 В, 1 фаза, IP20, с панелью управления ACS-100-PAN, без радиатора</t>
  </si>
  <si>
    <t>Преобразователь частоты ACS141-H75-1, 0.37 кВт, 220 В, 1 фаза, IP20,  без панели управления, без радиатора</t>
  </si>
  <si>
    <t>Преобразователь частоты ACS141-H75-1, 0.37 кВт, 220 В, 1 фаза, IP20, с панелью управления ACS-100-PAN, без радиатора</t>
  </si>
  <si>
    <t>Преобразователь частоты ACS141-K18-1, 0.12 кВт, 220 В, 1 фаза, IP20, без панели управления</t>
  </si>
  <si>
    <t>Преобразователь частоты ACS141-K18-1, 0.12 кВт, 220 В, 1 фаза, IP20, с панелью управления ACS-100-PAN</t>
  </si>
  <si>
    <t>Преобразователь частоты ACS141-K25-1, 0.18 кВт, 220 В, 1 фаза, IP20, без панели управления</t>
  </si>
  <si>
    <t>Преобразователь частоты ACS141-K25-1, 0.18 кВт, 220 В, 1 фаза, IP20, с панелью управления ACS-100-PAN</t>
  </si>
  <si>
    <t>Преобразователь частоты ACS141-K37-1, 0.25 кВт, 220 В, 1 фаза, IP20, без панели управления</t>
  </si>
  <si>
    <t>Преобразователь частоты ACS141-K37-1, 0.25 кВт, 220 В, 1 фаза, IP20, с панелью управления ACS-100-PAN</t>
  </si>
  <si>
    <t>Преобразователь частоты ACS141-K75-1, 0.37 кВт, 220 В, 1 фаза, IP20, без панели управления</t>
  </si>
  <si>
    <t>Преобразователь частоты ACS141-K75-1, 0.37 кВт, 220 В, 1 фаза, IP20, с панелью управления ACS-100-PAN</t>
  </si>
  <si>
    <t>Серия преобразователей частоты ACS-163 , 3 фазы, для непосредственного монтажа на двигатель</t>
  </si>
  <si>
    <t>ACS163-1K1-3-A</t>
  </si>
  <si>
    <t>ACS163-1K1-3-B</t>
  </si>
  <si>
    <t>фильтр ЭМС</t>
  </si>
  <si>
    <t>ACS163-1K6-3-A</t>
  </si>
  <si>
    <t>ACS163-1K6-3-B</t>
  </si>
  <si>
    <t>ACS163-2K1-3-A</t>
  </si>
  <si>
    <t>ACS163-2K1-3-B</t>
  </si>
  <si>
    <t>ACS163-2K7-3-A</t>
  </si>
  <si>
    <t>ACS163-2K7-3-B</t>
  </si>
  <si>
    <t>ACS163-4K1-3-A</t>
  </si>
  <si>
    <t>ACS163-4K1-3-B</t>
  </si>
  <si>
    <t>ACS163-1K1-3-D</t>
  </si>
  <si>
    <t xml:space="preserve">панель управления </t>
  </si>
  <si>
    <t>ACS163-1K1-3-E</t>
  </si>
  <si>
    <t>ACS163-1K6-3-D</t>
  </si>
  <si>
    <t>ACS163-1K6-3-E</t>
  </si>
  <si>
    <t>ACS163-2K1-3-D</t>
  </si>
  <si>
    <t>ACS163-2K1-3-E</t>
  </si>
  <si>
    <t>ACS163-2K7-3-D</t>
  </si>
  <si>
    <t>ACS163-2K7-3-E</t>
  </si>
  <si>
    <t>ACS163-4K1-3-D</t>
  </si>
  <si>
    <t>ACS163-4K1-3-E</t>
  </si>
  <si>
    <t>Серия преобразователей частоты ACS-50 , 1 фаза. Преобразователь разработан специально для применения в технологических установках и линиях небольшой мощности, где критичными параметрами являются габаритные размеры и стоимость оборудования. Несмотря на небольшую мощность и скромные размеры, привод ACS50 содержит все необходимые параметры управления и функции защиты. При этом он не требует специальных навыков по программированию и наладке преобразователей частоты.</t>
  </si>
  <si>
    <t>ACS50-01E-01A4-1</t>
  </si>
  <si>
    <t xml:space="preserve">110 B </t>
  </si>
  <si>
    <t>ACS50-01E-01A4-2</t>
  </si>
  <si>
    <t>ACS50-01E-02A2-1</t>
  </si>
  <si>
    <t>ACS50-01E-02A2-2</t>
  </si>
  <si>
    <t>ACS50-01E-04A3-2</t>
  </si>
  <si>
    <t>ACS50-01E-07A6-2</t>
  </si>
  <si>
    <t>ACS50-01E-09A8-2</t>
  </si>
  <si>
    <t>ACS50-01N-01A4-1</t>
  </si>
  <si>
    <t>без фильтра ЭМС</t>
  </si>
  <si>
    <t>ACS50-01N-01A4-2</t>
  </si>
  <si>
    <t>ACS50-01N-02A2-1</t>
  </si>
  <si>
    <t>ACS50-01N-02A2-2</t>
  </si>
  <si>
    <t>ACS50-01N-04A3-2</t>
  </si>
  <si>
    <t>ACS50-01N-07A6-2</t>
  </si>
  <si>
    <t>ACS50-01N-09A8-2</t>
  </si>
  <si>
    <t xml:space="preserve">Серия преобразователей частоты ACS - 550 , 3 фазы. Этот привод вобрал в себя все самые последние разработки компании АББ, что обеспечивает высокий технический уровень, отличные показатели надёжности и удобство использования преобразователя. В приводе ACS550 используется принцип векторного управления, что позволяет получить высокий крутящий момент двигателя на низких частотах вращения и позволяет повысить качество технологического процесса. </t>
  </si>
  <si>
    <t>ACS55001012A4</t>
  </si>
  <si>
    <t>IP 21</t>
  </si>
  <si>
    <t>без панели управления</t>
  </si>
  <si>
    <t>ACS55001012A45</t>
  </si>
  <si>
    <t>IP 54</t>
  </si>
  <si>
    <t>ACS55001015A4</t>
  </si>
  <si>
    <t>ACS55001015A45</t>
  </si>
  <si>
    <t>ACS55001023A4</t>
  </si>
  <si>
    <t>ACS55001023A45</t>
  </si>
  <si>
    <t>ACS55001031A4</t>
  </si>
  <si>
    <t>ACS55001031A45</t>
  </si>
  <si>
    <t>ACS55001038A45</t>
  </si>
  <si>
    <t>ACS5500103A34</t>
  </si>
  <si>
    <t>ACS5500103A345</t>
  </si>
  <si>
    <t>ACS55001044A4</t>
  </si>
  <si>
    <t>ACS55001044A45</t>
  </si>
  <si>
    <t>ACS5500104A14</t>
  </si>
  <si>
    <t>ACS5500104A145</t>
  </si>
  <si>
    <t>ACS55001059A4</t>
  </si>
  <si>
    <t>ACS55001059A45</t>
  </si>
  <si>
    <t>ACS5500105A44</t>
  </si>
  <si>
    <t>ACS5500105A445</t>
  </si>
  <si>
    <t>ACS5500106A94</t>
  </si>
  <si>
    <t>ACS5500106A945</t>
  </si>
  <si>
    <t>ACS55001072A4</t>
  </si>
  <si>
    <t>ACS55001072A45</t>
  </si>
  <si>
    <t>ACS5500108A84</t>
  </si>
  <si>
    <t>ACS5500108A845</t>
  </si>
  <si>
    <t>ACS55001096A4</t>
  </si>
  <si>
    <t>ACS55001096A45</t>
  </si>
  <si>
    <t>ACS55001124A4</t>
  </si>
  <si>
    <t>ACS55001124A45</t>
  </si>
  <si>
    <t>ACS55001157A4</t>
  </si>
  <si>
    <t>ACS55001157A45</t>
  </si>
  <si>
    <t>ACS55001180A4</t>
  </si>
  <si>
    <t>ACS55001180A45</t>
  </si>
  <si>
    <t>ACS55001195A4</t>
  </si>
  <si>
    <t>ACS55001195A45</t>
  </si>
  <si>
    <t>ACS55002245A4</t>
  </si>
  <si>
    <t>ACS55002289A4</t>
  </si>
  <si>
    <t>ACS55002368A4</t>
  </si>
  <si>
    <t>ACS55002486A4</t>
  </si>
  <si>
    <t>ACS55002526A4</t>
  </si>
  <si>
    <t>ACS55002602A4</t>
  </si>
  <si>
    <t>ACS55002645A4</t>
  </si>
  <si>
    <t>Серия преобразователей частоты ACH-550 , 3 фазы, IP21 (54) с интеллектуальной панелью управления, специальная версия для вентиляции и управления насосными станциями</t>
  </si>
  <si>
    <t>ACSH55001012A4</t>
  </si>
  <si>
    <t>интеллект.панель</t>
  </si>
  <si>
    <t>ACSH55001012A45</t>
  </si>
  <si>
    <t>ACSH55001015A4</t>
  </si>
  <si>
    <t>ACSH55001015A45</t>
  </si>
  <si>
    <t>ACSH55001023A4</t>
  </si>
  <si>
    <t>ACSH55001023A45</t>
  </si>
  <si>
    <t>ACSH5500102A44</t>
  </si>
  <si>
    <t>ACSH5500102A445</t>
  </si>
  <si>
    <t>ACSH55001031A4</t>
  </si>
  <si>
    <t>ACSH55001031A45</t>
  </si>
  <si>
    <t>ACSH55001038A4</t>
  </si>
  <si>
    <t>ACSH55001038A45</t>
  </si>
  <si>
    <t>ACSH5500103A34</t>
  </si>
  <si>
    <t>ACSH5500103A345</t>
  </si>
  <si>
    <t>ACSH55001044A4</t>
  </si>
  <si>
    <t>ACSH55001044A45</t>
  </si>
  <si>
    <t>ACSH5500104A14</t>
  </si>
  <si>
    <t>ACSH5500104A145</t>
  </si>
  <si>
    <t>ACSH55001059A4</t>
  </si>
  <si>
    <t>ACSH55001059A45</t>
  </si>
  <si>
    <t>ACSH5500105A44</t>
  </si>
  <si>
    <t>ACSH5500105A445</t>
  </si>
  <si>
    <t>ACSH5500106A94</t>
  </si>
  <si>
    <t>ACSH5500106A945</t>
  </si>
  <si>
    <t>ACSH55001072A4</t>
  </si>
  <si>
    <t>ACSH55001072A45</t>
  </si>
  <si>
    <t>ACSH5500108A84</t>
  </si>
  <si>
    <t>ACSH5500108A845</t>
  </si>
  <si>
    <t>ACSH55001096A4</t>
  </si>
  <si>
    <t>ACSH55001096A45</t>
  </si>
  <si>
    <t>ACSH55001124A4</t>
  </si>
  <si>
    <t>ACSH55001124A45</t>
  </si>
  <si>
    <t>ACSH55001157A4</t>
  </si>
  <si>
    <t>ACSH55001157A45</t>
  </si>
  <si>
    <t>ACSH55001180A4</t>
  </si>
  <si>
    <t>ACSH55001180A45</t>
  </si>
  <si>
    <t>ACSH55001195A4</t>
  </si>
  <si>
    <t>ACSH55001195A45</t>
  </si>
  <si>
    <t>ACSH55002245A4</t>
  </si>
  <si>
    <t>ACSH55002289A4</t>
  </si>
  <si>
    <t>ACSH55002368A4</t>
  </si>
  <si>
    <t>ACSH55002486A4</t>
  </si>
  <si>
    <t>ACSH55002526A4</t>
  </si>
  <si>
    <t>ACSH55002602A4</t>
  </si>
  <si>
    <t>ACSH55002645A4</t>
  </si>
  <si>
    <t>4. Цены 2 - при объеме закупки или накопленному объему 5-10 т. Евро</t>
  </si>
  <si>
    <t>5. Цены 3 - при объеме закупки или накопленному объему более 10 т. Евро.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</si>
</sst>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h:mm\ AM/PM"/>
    <numFmt numFmtId="166" formatCode="0.000"/>
  </numFmts>
  <fonts count="41">
    <font>
      <sz val="10"/>
      <name val="Helv"/>
      <family val="2"/>
    </font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16384"/>
    </sheetView>
  </sheetViews>
  <sheetFormatPr defaultColWidth="9.140625" defaultRowHeight="12.75"/>
  <cols>
    <col min="1" max="1" width="9.421875" style="1" customWidth="1"/>
    <col min="2" max="2" width="40.140625" style="1" customWidth="1"/>
    <col min="3" max="3" width="14.7109375" style="1" customWidth="1"/>
    <col min="4" max="5" width="0" style="1" hidden="1" customWidth="1"/>
    <col min="6" max="6" width="9.28125" style="1" customWidth="1"/>
    <col min="7" max="7" width="12.7109375" style="1" customWidth="1"/>
    <col min="8" max="8" width="19.140625" style="1" customWidth="1"/>
    <col min="9" max="10" width="0" style="1" hidden="1" customWidth="1"/>
    <col min="11" max="11" width="5.28125" style="1" customWidth="1"/>
    <col min="12" max="12" width="0" style="1" hidden="1" customWidth="1"/>
  </cols>
  <sheetData>
    <row r="1" spans="1:8" ht="48.75" customHeight="1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8.75" customHeight="1">
      <c r="A2" s="39" t="s">
        <v>8</v>
      </c>
      <c r="B2" s="39"/>
      <c r="C2" s="39"/>
      <c r="D2" s="39"/>
      <c r="E2" s="39"/>
      <c r="F2" s="39"/>
      <c r="G2" s="39"/>
      <c r="H2" s="39"/>
    </row>
    <row r="3" spans="1:8" ht="15.75" customHeight="1">
      <c r="A3" s="40" t="s">
        <v>9</v>
      </c>
      <c r="B3" s="40"/>
      <c r="C3" s="40"/>
      <c r="D3" s="40"/>
      <c r="E3" s="40"/>
      <c r="F3" s="40"/>
      <c r="G3" s="40"/>
      <c r="H3" s="40"/>
    </row>
    <row r="4" spans="1:8" ht="12.75" customHeight="1" hidden="1">
      <c r="A4" s="40"/>
      <c r="B4" s="40"/>
      <c r="C4" s="40"/>
      <c r="D4" s="40"/>
      <c r="E4" s="40"/>
      <c r="F4" s="40"/>
      <c r="G4" s="40"/>
      <c r="H4" s="40"/>
    </row>
    <row r="5" spans="1:8" ht="12.75" customHeight="1" hidden="1">
      <c r="A5" s="40"/>
      <c r="B5" s="40"/>
      <c r="C5" s="40"/>
      <c r="D5" s="40"/>
      <c r="E5" s="40"/>
      <c r="F5" s="40"/>
      <c r="G5" s="40"/>
      <c r="H5" s="40"/>
    </row>
    <row r="6" spans="1:8" ht="12.75" customHeight="1" hidden="1">
      <c r="A6" s="40"/>
      <c r="B6" s="40"/>
      <c r="C6" s="40"/>
      <c r="D6" s="40"/>
      <c r="E6" s="40"/>
      <c r="F6" s="40"/>
      <c r="G6" s="40"/>
      <c r="H6" s="40"/>
    </row>
    <row r="7" spans="1:8" ht="51">
      <c r="A7" s="4">
        <v>1</v>
      </c>
      <c r="B7" s="5" t="s">
        <v>10</v>
      </c>
      <c r="C7" s="6" t="s">
        <v>11</v>
      </c>
      <c r="D7" s="6" t="s">
        <v>12</v>
      </c>
      <c r="E7" s="6">
        <v>1</v>
      </c>
      <c r="F7" s="6">
        <f>782*0.95</f>
        <v>742.9</v>
      </c>
      <c r="G7" s="6" t="s">
        <v>13</v>
      </c>
      <c r="H7" s="6" t="s">
        <v>14</v>
      </c>
    </row>
    <row r="8" spans="1:8" ht="51">
      <c r="A8" s="4">
        <v>2</v>
      </c>
      <c r="B8" s="5" t="s">
        <v>15</v>
      </c>
      <c r="C8" s="6" t="s">
        <v>16</v>
      </c>
      <c r="D8" s="6" t="s">
        <v>12</v>
      </c>
      <c r="E8" s="6">
        <v>1</v>
      </c>
      <c r="F8" s="6">
        <f>764*0.95</f>
        <v>725.8</v>
      </c>
      <c r="G8" s="6" t="s">
        <v>13</v>
      </c>
      <c r="H8" s="6" t="s">
        <v>14</v>
      </c>
    </row>
    <row r="9" spans="1:8" ht="53.25" customHeight="1">
      <c r="A9" s="4">
        <v>3</v>
      </c>
      <c r="B9" s="5" t="s">
        <v>17</v>
      </c>
      <c r="C9" s="6" t="s">
        <v>18</v>
      </c>
      <c r="D9" s="6" t="s">
        <v>12</v>
      </c>
      <c r="E9" s="6">
        <v>1</v>
      </c>
      <c r="F9" s="6">
        <f>884*0.95</f>
        <v>839.8</v>
      </c>
      <c r="G9" s="6" t="s">
        <v>13</v>
      </c>
      <c r="H9" s="6" t="s">
        <v>14</v>
      </c>
    </row>
    <row r="10" spans="1:8" ht="51">
      <c r="A10" s="4">
        <v>4</v>
      </c>
      <c r="B10" s="5" t="s">
        <v>19</v>
      </c>
      <c r="C10" s="6" t="s">
        <v>20</v>
      </c>
      <c r="D10" s="6" t="s">
        <v>12</v>
      </c>
      <c r="E10" s="6">
        <v>1</v>
      </c>
      <c r="F10" s="6">
        <f>836*0.95</f>
        <v>794.1999999999999</v>
      </c>
      <c r="G10" s="6" t="s">
        <v>21</v>
      </c>
      <c r="H10" s="6" t="s">
        <v>14</v>
      </c>
    </row>
    <row r="11" spans="1:8" ht="63.75">
      <c r="A11" s="4">
        <v>5</v>
      </c>
      <c r="B11" s="5" t="s">
        <v>22</v>
      </c>
      <c r="C11" s="6" t="s">
        <v>23</v>
      </c>
      <c r="D11" s="6" t="s">
        <v>24</v>
      </c>
      <c r="E11" s="6">
        <v>1</v>
      </c>
      <c r="F11" s="6">
        <f>770*0.95</f>
        <v>731.5</v>
      </c>
      <c r="G11" s="6" t="s">
        <v>21</v>
      </c>
      <c r="H11" s="6" t="s">
        <v>14</v>
      </c>
    </row>
    <row r="12" spans="1:8" ht="52.5" customHeight="1">
      <c r="A12" s="4">
        <v>6</v>
      </c>
      <c r="B12" s="5" t="s">
        <v>25</v>
      </c>
      <c r="C12" s="6" t="s">
        <v>26</v>
      </c>
      <c r="D12" s="6" t="s">
        <v>24</v>
      </c>
      <c r="E12" s="6">
        <v>1</v>
      </c>
      <c r="F12" s="6">
        <f>910*0.95</f>
        <v>864.5</v>
      </c>
      <c r="G12" s="6" t="s">
        <v>21</v>
      </c>
      <c r="H12" s="6" t="s">
        <v>14</v>
      </c>
    </row>
    <row r="13" spans="1:8" ht="51" customHeight="1">
      <c r="A13" s="4">
        <v>7</v>
      </c>
      <c r="B13" s="5" t="s">
        <v>27</v>
      </c>
      <c r="C13" s="6" t="s">
        <v>28</v>
      </c>
      <c r="D13" s="6" t="s">
        <v>24</v>
      </c>
      <c r="E13" s="6">
        <v>1</v>
      </c>
      <c r="F13" s="6">
        <f>1470*0.95</f>
        <v>1396.5</v>
      </c>
      <c r="G13" s="6" t="s">
        <v>29</v>
      </c>
      <c r="H13" s="6" t="s">
        <v>14</v>
      </c>
    </row>
    <row r="14" spans="1:8" ht="12.75" customHeight="1">
      <c r="A14" s="40" t="s">
        <v>30</v>
      </c>
      <c r="B14" s="40"/>
      <c r="C14" s="40"/>
      <c r="D14" s="40"/>
      <c r="E14" s="40"/>
      <c r="F14" s="40"/>
      <c r="G14" s="40"/>
      <c r="H14" s="40"/>
    </row>
    <row r="15" spans="1:8" ht="12" customHeight="1">
      <c r="A15" s="40"/>
      <c r="B15" s="40"/>
      <c r="C15" s="40"/>
      <c r="D15" s="40"/>
      <c r="E15" s="40"/>
      <c r="F15" s="40"/>
      <c r="G15" s="40"/>
      <c r="H15" s="40"/>
    </row>
    <row r="16" spans="1:8" ht="12.75" customHeight="1" hidden="1">
      <c r="A16" s="40"/>
      <c r="B16" s="40"/>
      <c r="C16" s="40"/>
      <c r="D16" s="40"/>
      <c r="E16" s="40"/>
      <c r="F16" s="40"/>
      <c r="G16" s="40"/>
      <c r="H16" s="40"/>
    </row>
    <row r="17" spans="1:8" ht="12.75" customHeight="1" hidden="1">
      <c r="A17" s="40"/>
      <c r="B17" s="40"/>
      <c r="C17" s="40"/>
      <c r="D17" s="40"/>
      <c r="E17" s="40"/>
      <c r="F17" s="40"/>
      <c r="G17" s="40"/>
      <c r="H17" s="40"/>
    </row>
    <row r="18" spans="1:8" ht="89.25">
      <c r="A18" s="4">
        <v>8</v>
      </c>
      <c r="B18" s="5" t="s">
        <v>31</v>
      </c>
      <c r="C18" s="6"/>
      <c r="D18" s="6" t="s">
        <v>12</v>
      </c>
      <c r="E18" s="6">
        <v>2</v>
      </c>
      <c r="F18" s="6">
        <f>1664*0.95</f>
        <v>1580.8</v>
      </c>
      <c r="G18" s="6" t="s">
        <v>32</v>
      </c>
      <c r="H18" s="6" t="s">
        <v>33</v>
      </c>
    </row>
    <row r="19" spans="1:8" ht="88.5" customHeight="1">
      <c r="A19" s="4">
        <v>9</v>
      </c>
      <c r="B19" s="5" t="s">
        <v>34</v>
      </c>
      <c r="C19" s="6"/>
      <c r="D19" s="6" t="s">
        <v>12</v>
      </c>
      <c r="E19" s="6">
        <v>2</v>
      </c>
      <c r="F19" s="6">
        <f>1676*0.95</f>
        <v>1592.1999999999998</v>
      </c>
      <c r="G19" s="6" t="s">
        <v>35</v>
      </c>
      <c r="H19" s="6" t="s">
        <v>33</v>
      </c>
    </row>
    <row r="20" spans="1:8" ht="88.5" customHeight="1">
      <c r="A20" s="4">
        <v>10</v>
      </c>
      <c r="B20" s="5" t="s">
        <v>36</v>
      </c>
      <c r="C20" s="6"/>
      <c r="D20" s="6" t="s">
        <v>12</v>
      </c>
      <c r="E20" s="6">
        <v>2</v>
      </c>
      <c r="F20" s="6">
        <f>1718*0.95</f>
        <v>1632.1</v>
      </c>
      <c r="G20" s="6" t="s">
        <v>37</v>
      </c>
      <c r="H20" s="6" t="s">
        <v>33</v>
      </c>
    </row>
    <row r="21" spans="1:8" ht="89.25" customHeight="1">
      <c r="A21" s="4">
        <v>11</v>
      </c>
      <c r="B21" s="5" t="s">
        <v>38</v>
      </c>
      <c r="C21" s="6"/>
      <c r="D21" s="6" t="s">
        <v>12</v>
      </c>
      <c r="E21" s="6">
        <v>2</v>
      </c>
      <c r="F21" s="6">
        <f>1760*0.95</f>
        <v>1672</v>
      </c>
      <c r="G21" s="6" t="s">
        <v>37</v>
      </c>
      <c r="H21" s="6" t="s">
        <v>33</v>
      </c>
    </row>
    <row r="22" spans="1:8" ht="106.5" customHeight="1">
      <c r="A22" s="4">
        <v>12</v>
      </c>
      <c r="B22" s="5" t="s">
        <v>39</v>
      </c>
      <c r="C22" s="6"/>
      <c r="D22" s="6" t="s">
        <v>24</v>
      </c>
      <c r="E22" s="6">
        <v>2</v>
      </c>
      <c r="F22" s="6">
        <f>2040*0.95</f>
        <v>1938</v>
      </c>
      <c r="G22" s="6" t="s">
        <v>40</v>
      </c>
      <c r="H22" s="6" t="s">
        <v>33</v>
      </c>
    </row>
    <row r="23" spans="1:8" ht="12.75">
      <c r="A23" s="40" t="s">
        <v>41</v>
      </c>
      <c r="B23" s="40"/>
      <c r="C23" s="40"/>
      <c r="D23" s="40"/>
      <c r="E23" s="40"/>
      <c r="F23" s="40"/>
      <c r="G23" s="40"/>
      <c r="H23" s="40"/>
    </row>
    <row r="24" spans="1:8" ht="12.75" customHeight="1">
      <c r="A24" s="40"/>
      <c r="B24" s="40"/>
      <c r="C24" s="40"/>
      <c r="D24" s="40"/>
      <c r="E24" s="40"/>
      <c r="F24" s="40"/>
      <c r="G24" s="40"/>
      <c r="H24" s="40"/>
    </row>
    <row r="25" spans="1:8" ht="12.75" customHeight="1" hidden="1">
      <c r="A25" s="40"/>
      <c r="B25" s="40"/>
      <c r="C25" s="40"/>
      <c r="D25" s="40"/>
      <c r="E25" s="40"/>
      <c r="F25" s="40"/>
      <c r="G25" s="40"/>
      <c r="H25" s="40"/>
    </row>
    <row r="26" spans="1:8" ht="12.75" customHeight="1" hidden="1">
      <c r="A26" s="40"/>
      <c r="B26" s="40"/>
      <c r="C26" s="40"/>
      <c r="D26" s="40"/>
      <c r="E26" s="40"/>
      <c r="F26" s="40"/>
      <c r="G26" s="40"/>
      <c r="H26" s="40"/>
    </row>
    <row r="27" spans="1:8" ht="63.75" customHeight="1">
      <c r="A27" s="4">
        <v>13</v>
      </c>
      <c r="B27" s="5" t="s">
        <v>42</v>
      </c>
      <c r="C27" s="4"/>
      <c r="D27" s="4" t="s">
        <v>43</v>
      </c>
      <c r="E27" s="4">
        <v>1</v>
      </c>
      <c r="F27" s="7">
        <f>1234*0.95</f>
        <v>1172.3</v>
      </c>
      <c r="G27" s="8" t="s">
        <v>44</v>
      </c>
      <c r="H27" s="9" t="s">
        <v>45</v>
      </c>
    </row>
    <row r="28" spans="1:8" ht="72.75" customHeight="1">
      <c r="A28" s="4">
        <v>14</v>
      </c>
      <c r="B28" s="5" t="s">
        <v>46</v>
      </c>
      <c r="C28" s="4"/>
      <c r="D28" s="4" t="s">
        <v>43</v>
      </c>
      <c r="E28" s="4">
        <v>1</v>
      </c>
      <c r="F28" s="7">
        <f>1270*0.95</f>
        <v>1206.5</v>
      </c>
      <c r="G28" s="9" t="s">
        <v>47</v>
      </c>
      <c r="H28" s="9" t="s">
        <v>45</v>
      </c>
    </row>
    <row r="29" spans="1:8" ht="12.75" customHeight="1">
      <c r="A29" s="40" t="s">
        <v>48</v>
      </c>
      <c r="B29" s="40"/>
      <c r="C29" s="40"/>
      <c r="D29" s="40"/>
      <c r="E29" s="40"/>
      <c r="F29" s="40"/>
      <c r="G29" s="40"/>
      <c r="H29" s="40"/>
    </row>
    <row r="30" spans="1:8" ht="12.75">
      <c r="A30" s="40"/>
      <c r="B30" s="40"/>
      <c r="C30" s="40"/>
      <c r="D30" s="40"/>
      <c r="E30" s="40"/>
      <c r="F30" s="40"/>
      <c r="G30" s="40"/>
      <c r="H30" s="40"/>
    </row>
    <row r="31" spans="1:8" ht="0.75" customHeight="1">
      <c r="A31" s="40"/>
      <c r="B31" s="40"/>
      <c r="C31" s="40"/>
      <c r="D31" s="40"/>
      <c r="E31" s="40"/>
      <c r="F31" s="40"/>
      <c r="G31" s="40"/>
      <c r="H31" s="40"/>
    </row>
    <row r="32" spans="1:8" ht="12.75" customHeight="1" hidden="1">
      <c r="A32" s="40"/>
      <c r="B32" s="40"/>
      <c r="C32" s="40"/>
      <c r="D32" s="40"/>
      <c r="E32" s="40"/>
      <c r="F32" s="40"/>
      <c r="G32" s="40"/>
      <c r="H32" s="40"/>
    </row>
    <row r="33" spans="1:8" ht="63.75" customHeight="1">
      <c r="A33" s="4">
        <v>15</v>
      </c>
      <c r="B33" s="5" t="s">
        <v>49</v>
      </c>
      <c r="C33" s="4"/>
      <c r="D33" s="4" t="s">
        <v>43</v>
      </c>
      <c r="E33" s="4">
        <v>1</v>
      </c>
      <c r="F33" s="7">
        <f>1548*0.95</f>
        <v>1470.6</v>
      </c>
      <c r="G33" s="9" t="s">
        <v>50</v>
      </c>
      <c r="H33" s="9" t="s">
        <v>51</v>
      </c>
    </row>
    <row r="34" spans="1:8" ht="72.75" customHeight="1">
      <c r="A34" s="4">
        <v>16</v>
      </c>
      <c r="B34" s="5" t="s">
        <v>52</v>
      </c>
      <c r="C34" s="4"/>
      <c r="D34" s="4" t="s">
        <v>43</v>
      </c>
      <c r="E34" s="4">
        <v>1</v>
      </c>
      <c r="F34" s="7">
        <f>1626*0.95</f>
        <v>1544.6999999999998</v>
      </c>
      <c r="G34" s="9" t="s">
        <v>53</v>
      </c>
      <c r="H34" s="9" t="s">
        <v>45</v>
      </c>
    </row>
    <row r="35" spans="1:8" ht="18" customHeight="1">
      <c r="A35" s="41" t="s">
        <v>54</v>
      </c>
      <c r="B35" s="41"/>
      <c r="C35" s="41"/>
      <c r="D35" s="41"/>
      <c r="E35" s="41"/>
      <c r="F35" s="41"/>
      <c r="G35" s="41"/>
      <c r="H35" s="41"/>
    </row>
    <row r="36" spans="1:8" ht="46.5" customHeight="1">
      <c r="A36" s="2"/>
      <c r="B36" s="3" t="s">
        <v>55</v>
      </c>
      <c r="C36" s="2" t="s">
        <v>2</v>
      </c>
      <c r="D36" s="3" t="s">
        <v>3</v>
      </c>
      <c r="E36" s="3" t="s">
        <v>4</v>
      </c>
      <c r="F36" s="3" t="s">
        <v>56</v>
      </c>
      <c r="G36" s="3"/>
      <c r="H36" s="3"/>
    </row>
    <row r="37" spans="1:8" ht="12.75" customHeight="1">
      <c r="A37" s="40" t="s">
        <v>57</v>
      </c>
      <c r="B37" s="40"/>
      <c r="C37" s="40"/>
      <c r="D37" s="40"/>
      <c r="E37" s="40"/>
      <c r="F37" s="40"/>
      <c r="G37" s="40"/>
      <c r="H37" s="40"/>
    </row>
    <row r="38" spans="1:8" ht="3" customHeight="1">
      <c r="A38" s="40"/>
      <c r="B38" s="40"/>
      <c r="C38" s="40"/>
      <c r="D38" s="40"/>
      <c r="E38" s="40"/>
      <c r="F38" s="40"/>
      <c r="G38" s="40"/>
      <c r="H38" s="40"/>
    </row>
    <row r="39" spans="1:8" ht="12.75" customHeight="1" hidden="1">
      <c r="A39" s="40"/>
      <c r="B39" s="40"/>
      <c r="C39" s="40"/>
      <c r="D39" s="40"/>
      <c r="E39" s="40"/>
      <c r="F39" s="40"/>
      <c r="G39" s="40"/>
      <c r="H39" s="40"/>
    </row>
    <row r="40" spans="1:8" ht="12.75" customHeight="1" hidden="1">
      <c r="A40" s="40"/>
      <c r="B40" s="40"/>
      <c r="C40" s="40"/>
      <c r="D40" s="40"/>
      <c r="E40" s="40"/>
      <c r="F40" s="40"/>
      <c r="G40" s="40"/>
      <c r="H40" s="40"/>
    </row>
    <row r="41" spans="1:8" ht="38.25">
      <c r="A41" s="4">
        <v>17</v>
      </c>
      <c r="B41" s="5" t="s">
        <v>58</v>
      </c>
      <c r="C41" s="4" t="s">
        <v>59</v>
      </c>
      <c r="D41" s="4" t="s">
        <v>43</v>
      </c>
      <c r="E41" s="4">
        <v>2</v>
      </c>
      <c r="F41" s="10">
        <f>98*0.95</f>
        <v>93.1</v>
      </c>
      <c r="G41" s="4"/>
      <c r="H41" s="4"/>
    </row>
    <row r="42" spans="1:8" ht="38.25">
      <c r="A42" s="4">
        <v>18</v>
      </c>
      <c r="B42" s="5" t="s">
        <v>60</v>
      </c>
      <c r="C42" s="4" t="s">
        <v>61</v>
      </c>
      <c r="D42" s="4" t="s">
        <v>43</v>
      </c>
      <c r="E42" s="4">
        <v>2</v>
      </c>
      <c r="F42" s="10">
        <f>142*0.95</f>
        <v>134.9</v>
      </c>
      <c r="G42" s="4"/>
      <c r="H42" s="4"/>
    </row>
    <row r="43" spans="1:8" ht="25.5">
      <c r="A43" s="4">
        <v>19</v>
      </c>
      <c r="B43" s="5" t="s">
        <v>62</v>
      </c>
      <c r="C43" s="4" t="s">
        <v>63</v>
      </c>
      <c r="D43" s="4" t="s">
        <v>43</v>
      </c>
      <c r="E43" s="4">
        <v>2</v>
      </c>
      <c r="F43" s="10">
        <f>138*0.95</f>
        <v>131.1</v>
      </c>
      <c r="G43" s="4"/>
      <c r="H43" s="4"/>
    </row>
    <row r="44" spans="1:8" ht="25.5">
      <c r="A44" s="4">
        <v>20</v>
      </c>
      <c r="B44" s="5" t="s">
        <v>64</v>
      </c>
      <c r="C44" s="4" t="s">
        <v>65</v>
      </c>
      <c r="D44" s="4" t="s">
        <v>43</v>
      </c>
      <c r="E44" s="4">
        <v>2</v>
      </c>
      <c r="F44" s="10">
        <f>86*0.95</f>
        <v>81.7</v>
      </c>
      <c r="G44" s="4"/>
      <c r="H44" s="4"/>
    </row>
    <row r="45" spans="1:8" ht="25.5">
      <c r="A45" s="4">
        <v>21</v>
      </c>
      <c r="B45" s="5" t="s">
        <v>66</v>
      </c>
      <c r="C45" s="4" t="s">
        <v>67</v>
      </c>
      <c r="D45" s="4" t="s">
        <v>43</v>
      </c>
      <c r="E45" s="4">
        <v>2</v>
      </c>
      <c r="F45" s="10">
        <f>30*0.95</f>
        <v>28.5</v>
      </c>
      <c r="G45" s="4"/>
      <c r="H45" s="4"/>
    </row>
    <row r="46" spans="1:8" ht="14.25" customHeight="1">
      <c r="A46" s="4">
        <v>22</v>
      </c>
      <c r="B46" s="5" t="s">
        <v>68</v>
      </c>
      <c r="C46" s="4" t="s">
        <v>69</v>
      </c>
      <c r="D46" s="4" t="s">
        <v>43</v>
      </c>
      <c r="E46" s="4">
        <v>2</v>
      </c>
      <c r="F46" s="10">
        <f>62*0.95</f>
        <v>58.9</v>
      </c>
      <c r="G46" s="4"/>
      <c r="H46" s="4"/>
    </row>
    <row r="47" spans="1:8" ht="12.75">
      <c r="A47" s="4">
        <v>23</v>
      </c>
      <c r="B47" s="5" t="s">
        <v>70</v>
      </c>
      <c r="C47" s="4" t="s">
        <v>69</v>
      </c>
      <c r="D47" s="4" t="s">
        <v>43</v>
      </c>
      <c r="E47" s="4">
        <v>2</v>
      </c>
      <c r="F47" s="10">
        <f>46*0.95</f>
        <v>43.699999999999996</v>
      </c>
      <c r="G47" s="4"/>
      <c r="H47" s="4"/>
    </row>
    <row r="48" spans="1:8" ht="12.75">
      <c r="A48" s="4">
        <v>24</v>
      </c>
      <c r="B48" s="5" t="s">
        <v>71</v>
      </c>
      <c r="C48" s="4" t="s">
        <v>72</v>
      </c>
      <c r="D48" s="4"/>
      <c r="E48" s="4"/>
      <c r="F48" s="10">
        <f>112*0.95</f>
        <v>106.39999999999999</v>
      </c>
      <c r="G48" s="4"/>
      <c r="H48" s="4"/>
    </row>
    <row r="49" spans="1:8" ht="25.5">
      <c r="A49" s="4">
        <v>25</v>
      </c>
      <c r="B49" s="5" t="s">
        <v>73</v>
      </c>
      <c r="C49" s="4" t="s">
        <v>74</v>
      </c>
      <c r="D49" s="4" t="s">
        <v>43</v>
      </c>
      <c r="E49" s="4">
        <v>2</v>
      </c>
      <c r="F49" s="10">
        <f>76*0.95</f>
        <v>72.2</v>
      </c>
      <c r="G49" s="4"/>
      <c r="H49" s="4"/>
    </row>
    <row r="50" spans="1:8" ht="12.75" customHeight="1">
      <c r="A50" s="40" t="s">
        <v>75</v>
      </c>
      <c r="B50" s="40"/>
      <c r="C50" s="40"/>
      <c r="D50" s="40"/>
      <c r="E50" s="40"/>
      <c r="F50" s="40"/>
      <c r="G50" s="40"/>
      <c r="H50" s="40"/>
    </row>
    <row r="51" spans="1:8" ht="2.25" customHeight="1">
      <c r="A51" s="40"/>
      <c r="B51" s="40"/>
      <c r="C51" s="40"/>
      <c r="D51" s="40"/>
      <c r="E51" s="40"/>
      <c r="F51" s="40"/>
      <c r="G51" s="40"/>
      <c r="H51" s="40"/>
    </row>
    <row r="52" spans="1:8" ht="12.75" customHeight="1" hidden="1">
      <c r="A52" s="40"/>
      <c r="B52" s="40"/>
      <c r="C52" s="40"/>
      <c r="D52" s="40"/>
      <c r="E52" s="40"/>
      <c r="F52" s="40"/>
      <c r="G52" s="40"/>
      <c r="H52" s="40"/>
    </row>
    <row r="53" spans="1:8" ht="12.75" customHeight="1" hidden="1">
      <c r="A53" s="40"/>
      <c r="B53" s="40"/>
      <c r="C53" s="40"/>
      <c r="D53" s="40"/>
      <c r="E53" s="40"/>
      <c r="F53" s="40"/>
      <c r="G53" s="40"/>
      <c r="H53" s="40"/>
    </row>
    <row r="54" spans="1:8" ht="25.5">
      <c r="A54" s="4">
        <v>26</v>
      </c>
      <c r="B54" s="5" t="s">
        <v>76</v>
      </c>
      <c r="C54" s="4"/>
      <c r="D54" s="11">
        <v>397</v>
      </c>
      <c r="E54" s="4">
        <v>2</v>
      </c>
      <c r="F54" s="10">
        <f>397</f>
        <v>397</v>
      </c>
      <c r="G54" s="4"/>
      <c r="H54" s="4"/>
    </row>
    <row r="55" spans="1:8" ht="25.5">
      <c r="A55" s="4">
        <v>27</v>
      </c>
      <c r="B55" s="5" t="s">
        <v>77</v>
      </c>
      <c r="C55" s="4"/>
      <c r="D55" s="12">
        <v>503</v>
      </c>
      <c r="E55" s="4">
        <v>2</v>
      </c>
      <c r="F55" s="10">
        <f>503</f>
        <v>503</v>
      </c>
      <c r="G55" s="4"/>
      <c r="H55" s="4"/>
    </row>
    <row r="56" spans="1:8" ht="25.5">
      <c r="A56" s="4">
        <v>28</v>
      </c>
      <c r="B56" s="5" t="s">
        <v>78</v>
      </c>
      <c r="C56" s="4"/>
      <c r="D56" s="13"/>
      <c r="E56" s="4">
        <v>2</v>
      </c>
      <c r="F56" s="10">
        <f>82*0.95</f>
        <v>77.89999999999999</v>
      </c>
      <c r="G56" s="4"/>
      <c r="H56" s="4"/>
    </row>
    <row r="57" spans="1:8" ht="25.5">
      <c r="A57" s="4">
        <v>29</v>
      </c>
      <c r="B57" s="5" t="s">
        <v>79</v>
      </c>
      <c r="C57" s="4"/>
      <c r="D57" s="13"/>
      <c r="E57" s="4">
        <v>2</v>
      </c>
      <c r="F57" s="10">
        <f>8*0.95</f>
        <v>7.6</v>
      </c>
      <c r="G57" s="4"/>
      <c r="H57" s="4"/>
    </row>
    <row r="58" spans="1:8" ht="12.75" customHeight="1">
      <c r="A58" s="40" t="s">
        <v>80</v>
      </c>
      <c r="B58" s="40"/>
      <c r="C58" s="40"/>
      <c r="D58" s="40"/>
      <c r="E58" s="40"/>
      <c r="F58" s="40"/>
      <c r="G58" s="40"/>
      <c r="H58" s="40"/>
    </row>
    <row r="59" spans="1:8" ht="3" customHeight="1">
      <c r="A59" s="40"/>
      <c r="B59" s="40"/>
      <c r="C59" s="40"/>
      <c r="D59" s="40"/>
      <c r="E59" s="40"/>
      <c r="F59" s="40"/>
      <c r="G59" s="40"/>
      <c r="H59" s="40"/>
    </row>
    <row r="60" spans="1:8" ht="12.75" customHeight="1" hidden="1">
      <c r="A60" s="40"/>
      <c r="B60" s="40"/>
      <c r="C60" s="40"/>
      <c r="D60" s="40"/>
      <c r="E60" s="40"/>
      <c r="F60" s="40"/>
      <c r="G60" s="40"/>
      <c r="H60" s="40"/>
    </row>
    <row r="61" spans="1:8" ht="12.75" customHeight="1" hidden="1">
      <c r="A61" s="40"/>
      <c r="B61" s="40"/>
      <c r="C61" s="40"/>
      <c r="D61" s="40"/>
      <c r="E61" s="40"/>
      <c r="F61" s="40"/>
      <c r="G61" s="40"/>
      <c r="H61" s="40"/>
    </row>
    <row r="62" spans="1:8" ht="25.5">
      <c r="A62" s="4">
        <v>30</v>
      </c>
      <c r="B62" s="5" t="s">
        <v>81</v>
      </c>
      <c r="C62" s="4" t="s">
        <v>82</v>
      </c>
      <c r="D62" s="12">
        <v>20</v>
      </c>
      <c r="E62" s="4">
        <v>2</v>
      </c>
      <c r="F62" s="10">
        <v>82</v>
      </c>
      <c r="G62" s="4"/>
      <c r="H62" s="4"/>
    </row>
    <row r="63" spans="1:8" ht="25.5">
      <c r="A63" s="4">
        <v>31</v>
      </c>
      <c r="B63" s="5" t="s">
        <v>83</v>
      </c>
      <c r="C63" s="4" t="s">
        <v>84</v>
      </c>
      <c r="D63" s="12">
        <v>32</v>
      </c>
      <c r="E63" s="4">
        <v>3</v>
      </c>
      <c r="F63" s="10">
        <v>48</v>
      </c>
      <c r="G63" s="4"/>
      <c r="H63" s="4"/>
    </row>
    <row r="64" spans="1:8" ht="25.5">
      <c r="A64" s="4">
        <v>32</v>
      </c>
      <c r="B64" s="5" t="s">
        <v>85</v>
      </c>
      <c r="C64" s="4" t="s">
        <v>86</v>
      </c>
      <c r="D64" s="12">
        <v>32</v>
      </c>
      <c r="E64" s="4">
        <v>2</v>
      </c>
      <c r="F64" s="10">
        <v>98</v>
      </c>
      <c r="G64" s="4"/>
      <c r="H64" s="4"/>
    </row>
    <row r="66" ht="15.75">
      <c r="A66" s="14" t="s">
        <v>87</v>
      </c>
    </row>
    <row r="67" ht="12.75">
      <c r="A67" s="15" t="s">
        <v>88</v>
      </c>
    </row>
    <row r="68" ht="12.75">
      <c r="A68" s="15" t="s">
        <v>89</v>
      </c>
    </row>
    <row r="69" ht="12.75">
      <c r="A69" s="15" t="s">
        <v>90</v>
      </c>
    </row>
    <row r="70" ht="12.75">
      <c r="A70" s="15" t="s">
        <v>91</v>
      </c>
    </row>
    <row r="71" ht="12.75">
      <c r="A71" s="15" t="s">
        <v>92</v>
      </c>
    </row>
    <row r="72" ht="12.75">
      <c r="A72" s="15" t="s">
        <v>93</v>
      </c>
    </row>
    <row r="73" ht="12.75">
      <c r="A73" s="15" t="s">
        <v>94</v>
      </c>
    </row>
    <row r="74" ht="12.75">
      <c r="A74" s="15"/>
    </row>
  </sheetData>
  <sheetProtection/>
  <mergeCells count="9">
    <mergeCell ref="A2:H2"/>
    <mergeCell ref="A3:H6"/>
    <mergeCell ref="A14:H17"/>
    <mergeCell ref="A23:H26"/>
    <mergeCell ref="A58:H61"/>
    <mergeCell ref="A29:H32"/>
    <mergeCell ref="A35:H35"/>
    <mergeCell ref="A37:H40"/>
    <mergeCell ref="A50:H53"/>
  </mergeCells>
  <printOptions/>
  <pageMargins left="0.7479166666666667" right="0.7479166666666667" top="0.3909722222222222" bottom="0.3631944444444445" header="0.19652777777777777" footer="0.19652777777777777"/>
  <pageSetup horizontalDpi="300" verticalDpi="300" orientation="landscape" paperSize="9"/>
  <headerFooter alignWithMargins="0">
    <oddHeader>&amp;C&amp;"Times New Roman,Полужирный"&amp;14&amp;A</oddHeader>
    <oddFooter>&amp;L&amp;"Times New Roman,Обычный"&amp;12WWW.ELEKTROMODERN.RU&amp;C&amp;"Times New Roman,Обычный"&amp;12(8512) 54 04 52&amp;R&amp;"Times New Roman,Обычный"&amp;12INFO@ELEKTROMODERN.RU</oddFooter>
  </headerFooter>
  <rowBreaks count="2" manualBreakCount="2">
    <brk id="13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31">
      <selection activeCell="G1" sqref="G1:H16384"/>
    </sheetView>
  </sheetViews>
  <sheetFormatPr defaultColWidth="9.140625" defaultRowHeight="12.75"/>
  <cols>
    <col min="1" max="1" width="9.421875" style="1" customWidth="1"/>
    <col min="2" max="2" width="44.57421875" style="1" customWidth="1"/>
    <col min="3" max="3" width="17.140625" style="1" customWidth="1"/>
    <col min="4" max="4" width="13.421875" style="1" customWidth="1"/>
    <col min="5" max="5" width="12.28125" style="1" customWidth="1"/>
    <col min="6" max="6" width="10.28125" style="1" customWidth="1"/>
    <col min="7" max="8" width="0" style="1" hidden="1" customWidth="1"/>
    <col min="9" max="9" width="5.28125" style="1" customWidth="1"/>
    <col min="10" max="10" width="0" style="1" hidden="1" customWidth="1"/>
  </cols>
  <sheetData>
    <row r="1" spans="1:6" ht="48.75" customHeight="1">
      <c r="A1" s="2" t="s">
        <v>0</v>
      </c>
      <c r="B1" s="3" t="s">
        <v>95</v>
      </c>
      <c r="C1" s="2" t="s">
        <v>96</v>
      </c>
      <c r="D1" s="3" t="s">
        <v>97</v>
      </c>
      <c r="E1" s="3" t="s">
        <v>4</v>
      </c>
      <c r="F1" s="3" t="s">
        <v>5</v>
      </c>
    </row>
    <row r="2" spans="1:6" ht="12.75">
      <c r="A2" s="42" t="s">
        <v>98</v>
      </c>
      <c r="B2" s="42"/>
      <c r="C2" s="42"/>
      <c r="D2" s="42"/>
      <c r="E2" s="42"/>
      <c r="F2" s="42"/>
    </row>
    <row r="3" spans="1:6" ht="12.75" customHeight="1">
      <c r="A3" s="40" t="s">
        <v>99</v>
      </c>
      <c r="B3" s="40"/>
      <c r="C3" s="40"/>
      <c r="D3" s="40"/>
      <c r="E3" s="40"/>
      <c r="F3" s="40"/>
    </row>
    <row r="4" spans="1:6" ht="12.75">
      <c r="A4" s="40"/>
      <c r="B4" s="40"/>
      <c r="C4" s="40"/>
      <c r="D4" s="40"/>
      <c r="E4" s="40"/>
      <c r="F4" s="40"/>
    </row>
    <row r="5" spans="1:6" ht="12.75">
      <c r="A5" s="40"/>
      <c r="B5" s="40"/>
      <c r="C5" s="40"/>
      <c r="D5" s="40"/>
      <c r="E5" s="40"/>
      <c r="F5" s="40"/>
    </row>
    <row r="6" spans="1:6" ht="12.75">
      <c r="A6" s="4">
        <v>33</v>
      </c>
      <c r="B6" s="13" t="s">
        <v>100</v>
      </c>
      <c r="C6" s="4" t="s">
        <v>101</v>
      </c>
      <c r="D6" s="4" t="s">
        <v>12</v>
      </c>
      <c r="E6" s="4">
        <v>1</v>
      </c>
      <c r="F6" s="10">
        <f>191*0.95</f>
        <v>181.45</v>
      </c>
    </row>
    <row r="7" spans="1:6" ht="12.75">
      <c r="A7" s="4">
        <v>34</v>
      </c>
      <c r="B7" s="13" t="s">
        <v>102</v>
      </c>
      <c r="C7" s="4" t="s">
        <v>103</v>
      </c>
      <c r="D7" s="4" t="s">
        <v>12</v>
      </c>
      <c r="E7" s="4">
        <v>1</v>
      </c>
      <c r="F7" s="10">
        <f>191*0.95</f>
        <v>181.45</v>
      </c>
    </row>
    <row r="8" spans="1:6" ht="12.75">
      <c r="A8" s="4">
        <v>35</v>
      </c>
      <c r="B8" s="13" t="s">
        <v>104</v>
      </c>
      <c r="C8" s="4" t="s">
        <v>105</v>
      </c>
      <c r="D8" s="4" t="s">
        <v>12</v>
      </c>
      <c r="E8" s="4">
        <v>1</v>
      </c>
      <c r="F8" s="10">
        <f>191*0.95</f>
        <v>181.45</v>
      </c>
    </row>
    <row r="9" spans="1:6" ht="12.75">
      <c r="A9" s="4">
        <v>36</v>
      </c>
      <c r="B9" s="13" t="s">
        <v>106</v>
      </c>
      <c r="C9" s="4" t="s">
        <v>107</v>
      </c>
      <c r="D9" s="4" t="s">
        <v>12</v>
      </c>
      <c r="E9" s="4">
        <v>1</v>
      </c>
      <c r="F9" s="10">
        <f>191*0.95</f>
        <v>181.45</v>
      </c>
    </row>
    <row r="10" spans="1:6" ht="12.75">
      <c r="A10" s="4">
        <v>37</v>
      </c>
      <c r="B10" s="13" t="s">
        <v>108</v>
      </c>
      <c r="C10" s="4" t="s">
        <v>109</v>
      </c>
      <c r="D10" s="4" t="s">
        <v>24</v>
      </c>
      <c r="E10" s="4">
        <v>1</v>
      </c>
      <c r="F10" s="10">
        <f>203*0.95</f>
        <v>192.85</v>
      </c>
    </row>
    <row r="11" spans="1:6" ht="12.75">
      <c r="A11" s="4">
        <v>38</v>
      </c>
      <c r="B11" s="13" t="s">
        <v>110</v>
      </c>
      <c r="C11" s="4" t="s">
        <v>111</v>
      </c>
      <c r="D11" s="4" t="s">
        <v>24</v>
      </c>
      <c r="E11" s="4">
        <v>1</v>
      </c>
      <c r="F11" s="10">
        <f>203*0.95</f>
        <v>192.85</v>
      </c>
    </row>
    <row r="12" spans="1:6" ht="12.75">
      <c r="A12" s="4">
        <v>39</v>
      </c>
      <c r="B12" s="13" t="s">
        <v>112</v>
      </c>
      <c r="C12" s="4" t="s">
        <v>113</v>
      </c>
      <c r="D12" s="4" t="s">
        <v>24</v>
      </c>
      <c r="E12" s="4">
        <v>1</v>
      </c>
      <c r="F12" s="10">
        <f>237*0.95</f>
        <v>225.14999999999998</v>
      </c>
    </row>
    <row r="13" spans="1:6" ht="12.75" customHeight="1">
      <c r="A13" s="40" t="s">
        <v>114</v>
      </c>
      <c r="B13" s="40"/>
      <c r="C13" s="40"/>
      <c r="D13" s="40"/>
      <c r="E13" s="40"/>
      <c r="F13" s="40"/>
    </row>
    <row r="14" spans="1:6" ht="12.75">
      <c r="A14" s="40"/>
      <c r="B14" s="40"/>
      <c r="C14" s="40"/>
      <c r="D14" s="40"/>
      <c r="E14" s="40"/>
      <c r="F14" s="40"/>
    </row>
    <row r="15" spans="1:6" ht="12.75">
      <c r="A15" s="40"/>
      <c r="B15" s="40"/>
      <c r="C15" s="40"/>
      <c r="D15" s="40"/>
      <c r="E15" s="40"/>
      <c r="F15" s="40"/>
    </row>
    <row r="16" spans="1:6" ht="12.75">
      <c r="A16" s="4">
        <v>40</v>
      </c>
      <c r="B16" s="13" t="s">
        <v>115</v>
      </c>
      <c r="C16" s="4" t="s">
        <v>116</v>
      </c>
      <c r="D16" s="4" t="s">
        <v>12</v>
      </c>
      <c r="E16" s="4">
        <v>2</v>
      </c>
      <c r="F16" s="10">
        <f>381*0.95</f>
        <v>361.95</v>
      </c>
    </row>
    <row r="17" spans="1:6" ht="12.75">
      <c r="A17" s="4">
        <v>41</v>
      </c>
      <c r="B17" s="13" t="s">
        <v>117</v>
      </c>
      <c r="C17" s="4" t="s">
        <v>118</v>
      </c>
      <c r="D17" s="4" t="s">
        <v>12</v>
      </c>
      <c r="E17" s="4">
        <v>2</v>
      </c>
      <c r="F17" s="10">
        <f>386*0.95</f>
        <v>366.7</v>
      </c>
    </row>
    <row r="18" spans="1:6" ht="12.75">
      <c r="A18" s="4">
        <v>42</v>
      </c>
      <c r="B18" s="13" t="s">
        <v>119</v>
      </c>
      <c r="C18" s="4" t="s">
        <v>120</v>
      </c>
      <c r="D18" s="4" t="s">
        <v>12</v>
      </c>
      <c r="E18" s="4">
        <v>2</v>
      </c>
      <c r="F18" s="10">
        <f>386*0.95</f>
        <v>366.7</v>
      </c>
    </row>
    <row r="19" spans="1:6" ht="12.75">
      <c r="A19" s="4">
        <v>43</v>
      </c>
      <c r="B19" s="13" t="s">
        <v>121</v>
      </c>
      <c r="C19" s="4" t="s">
        <v>122</v>
      </c>
      <c r="D19" s="4" t="s">
        <v>12</v>
      </c>
      <c r="E19" s="4">
        <v>2</v>
      </c>
      <c r="F19" s="10">
        <f>386*0.95</f>
        <v>366.7</v>
      </c>
    </row>
    <row r="20" spans="1:6" ht="12.75">
      <c r="A20" s="4">
        <v>44</v>
      </c>
      <c r="B20" s="13" t="s">
        <v>123</v>
      </c>
      <c r="C20" s="4" t="s">
        <v>124</v>
      </c>
      <c r="D20" s="4" t="s">
        <v>24</v>
      </c>
      <c r="E20" s="4">
        <v>2</v>
      </c>
      <c r="F20" s="10">
        <f>390*0.95</f>
        <v>370.5</v>
      </c>
    </row>
    <row r="21" spans="1:6" ht="12.75">
      <c r="A21" s="4">
        <v>45</v>
      </c>
      <c r="B21" s="13" t="s">
        <v>125</v>
      </c>
      <c r="C21" s="4" t="s">
        <v>126</v>
      </c>
      <c r="D21" s="4" t="s">
        <v>24</v>
      </c>
      <c r="E21" s="4">
        <v>2</v>
      </c>
      <c r="F21" s="10">
        <f>390*0.95</f>
        <v>370.5</v>
      </c>
    </row>
    <row r="22" spans="1:6" ht="12.75">
      <c r="A22" s="4">
        <v>46</v>
      </c>
      <c r="B22" s="13" t="s">
        <v>127</v>
      </c>
      <c r="C22" s="4" t="s">
        <v>128</v>
      </c>
      <c r="D22" s="4" t="s">
        <v>24</v>
      </c>
      <c r="E22" s="4">
        <v>2</v>
      </c>
      <c r="F22" s="10">
        <f>441*0.95</f>
        <v>418.95</v>
      </c>
    </row>
    <row r="23" spans="1:6" ht="12.75">
      <c r="A23" s="42" t="s">
        <v>129</v>
      </c>
      <c r="B23" s="42"/>
      <c r="C23" s="42"/>
      <c r="D23" s="42"/>
      <c r="E23" s="42"/>
      <c r="F23" s="42"/>
    </row>
    <row r="24" spans="1:6" ht="12.75" customHeight="1">
      <c r="A24" s="40" t="s">
        <v>130</v>
      </c>
      <c r="B24" s="40"/>
      <c r="C24" s="40"/>
      <c r="D24" s="40"/>
      <c r="E24" s="40"/>
      <c r="F24" s="40"/>
    </row>
    <row r="25" spans="1:6" ht="12.75">
      <c r="A25" s="40"/>
      <c r="B25" s="40"/>
      <c r="C25" s="40"/>
      <c r="D25" s="40"/>
      <c r="E25" s="40"/>
      <c r="F25" s="40"/>
    </row>
    <row r="26" spans="1:6" ht="12.75">
      <c r="A26" s="40"/>
      <c r="B26" s="40"/>
      <c r="C26" s="40"/>
      <c r="D26" s="40"/>
      <c r="E26" s="40"/>
      <c r="F26" s="40"/>
    </row>
    <row r="27" spans="1:6" ht="12.75">
      <c r="A27" s="4">
        <v>47</v>
      </c>
      <c r="B27" s="13" t="s">
        <v>131</v>
      </c>
      <c r="C27" s="4" t="s">
        <v>132</v>
      </c>
      <c r="D27" s="4" t="s">
        <v>43</v>
      </c>
      <c r="E27" s="4">
        <v>1</v>
      </c>
      <c r="F27" s="10">
        <f>265*0.95</f>
        <v>251.75</v>
      </c>
    </row>
    <row r="28" spans="1:6" ht="12.75">
      <c r="A28" s="4">
        <v>48</v>
      </c>
      <c r="B28" s="13" t="s">
        <v>133</v>
      </c>
      <c r="C28" s="4" t="s">
        <v>105</v>
      </c>
      <c r="D28" s="4" t="s">
        <v>43</v>
      </c>
      <c r="E28" s="4">
        <v>1</v>
      </c>
      <c r="F28" s="10">
        <f aca="true" t="shared" si="0" ref="F28:F33">265*0.95</f>
        <v>251.75</v>
      </c>
    </row>
    <row r="29" spans="1:6" ht="12.75">
      <c r="A29" s="4">
        <v>49</v>
      </c>
      <c r="B29" s="13" t="s">
        <v>134</v>
      </c>
      <c r="C29" s="4" t="s">
        <v>107</v>
      </c>
      <c r="D29" s="4" t="s">
        <v>43</v>
      </c>
      <c r="E29" s="4">
        <v>1</v>
      </c>
      <c r="F29" s="10">
        <f>265*0.95</f>
        <v>251.75</v>
      </c>
    </row>
    <row r="30" spans="1:6" ht="12.75">
      <c r="A30" s="4">
        <v>50</v>
      </c>
      <c r="B30" s="13" t="s">
        <v>135</v>
      </c>
      <c r="C30" s="4" t="s">
        <v>136</v>
      </c>
      <c r="D30" s="4" t="s">
        <v>43</v>
      </c>
      <c r="E30" s="4">
        <v>1</v>
      </c>
      <c r="F30" s="10">
        <f t="shared" si="0"/>
        <v>251.75</v>
      </c>
    </row>
    <row r="31" spans="1:6" ht="12.75">
      <c r="A31" s="4">
        <v>51</v>
      </c>
      <c r="B31" s="13" t="s">
        <v>137</v>
      </c>
      <c r="C31" s="4" t="s">
        <v>138</v>
      </c>
      <c r="D31" s="4" t="s">
        <v>43</v>
      </c>
      <c r="E31" s="4">
        <v>1</v>
      </c>
      <c r="F31" s="10">
        <f t="shared" si="0"/>
        <v>251.75</v>
      </c>
    </row>
    <row r="32" spans="1:6" ht="12.75">
      <c r="A32" s="4">
        <v>52</v>
      </c>
      <c r="B32" s="13" t="s">
        <v>139</v>
      </c>
      <c r="C32" s="4" t="s">
        <v>111</v>
      </c>
      <c r="D32" s="4" t="s">
        <v>43</v>
      </c>
      <c r="E32" s="4">
        <v>1</v>
      </c>
      <c r="F32" s="10">
        <f t="shared" si="0"/>
        <v>251.75</v>
      </c>
    </row>
    <row r="33" spans="1:6" ht="12.75">
      <c r="A33" s="4">
        <v>53</v>
      </c>
      <c r="B33" s="13" t="s">
        <v>140</v>
      </c>
      <c r="C33" s="4" t="s">
        <v>113</v>
      </c>
      <c r="D33" s="4" t="s">
        <v>43</v>
      </c>
      <c r="E33" s="4">
        <v>1</v>
      </c>
      <c r="F33" s="10">
        <f t="shared" si="0"/>
        <v>251.75</v>
      </c>
    </row>
    <row r="34" spans="1:6" ht="12.75">
      <c r="A34" s="4">
        <v>54</v>
      </c>
      <c r="B34" s="13" t="s">
        <v>141</v>
      </c>
      <c r="C34" s="4" t="s">
        <v>142</v>
      </c>
      <c r="D34" s="4" t="s">
        <v>43</v>
      </c>
      <c r="E34" s="4">
        <v>1</v>
      </c>
      <c r="F34" s="10">
        <f>335*0.95</f>
        <v>318.25</v>
      </c>
    </row>
    <row r="35" spans="1:6" ht="12.75" customHeight="1">
      <c r="A35" s="44" t="s">
        <v>143</v>
      </c>
      <c r="B35" s="44"/>
      <c r="C35" s="44"/>
      <c r="D35" s="44"/>
      <c r="E35" s="44"/>
      <c r="F35" s="44"/>
    </row>
    <row r="36" spans="1:6" ht="12.75">
      <c r="A36" s="44"/>
      <c r="B36" s="44"/>
      <c r="C36" s="44"/>
      <c r="D36" s="44"/>
      <c r="E36" s="44"/>
      <c r="F36" s="44"/>
    </row>
    <row r="37" spans="1:6" ht="12.75">
      <c r="A37" s="44"/>
      <c r="B37" s="44"/>
      <c r="C37" s="44"/>
      <c r="D37" s="44"/>
      <c r="E37" s="44"/>
      <c r="F37" s="44"/>
    </row>
    <row r="38" spans="1:6" ht="12.75">
      <c r="A38" s="4">
        <v>55</v>
      </c>
      <c r="B38" s="13" t="s">
        <v>144</v>
      </c>
      <c r="C38" s="4" t="s">
        <v>145</v>
      </c>
      <c r="D38" s="4" t="s">
        <v>43</v>
      </c>
      <c r="E38" s="4">
        <v>1</v>
      </c>
      <c r="F38" s="10">
        <f>406*0.95</f>
        <v>385.7</v>
      </c>
    </row>
    <row r="39" spans="1:6" ht="12.75">
      <c r="A39" s="4">
        <v>56</v>
      </c>
      <c r="B39" s="13" t="s">
        <v>146</v>
      </c>
      <c r="C39" s="4" t="s">
        <v>147</v>
      </c>
      <c r="D39" s="4" t="s">
        <v>43</v>
      </c>
      <c r="E39" s="4">
        <v>1</v>
      </c>
      <c r="F39" s="10">
        <f>406*0.95</f>
        <v>385.7</v>
      </c>
    </row>
    <row r="40" spans="1:6" ht="12.75">
      <c r="A40" s="4">
        <v>57</v>
      </c>
      <c r="B40" s="13" t="s">
        <v>148</v>
      </c>
      <c r="C40" s="4" t="s">
        <v>149</v>
      </c>
      <c r="D40" s="4" t="s">
        <v>43</v>
      </c>
      <c r="E40" s="4">
        <v>1</v>
      </c>
      <c r="F40" s="10">
        <f>467*0.95</f>
        <v>443.65</v>
      </c>
    </row>
    <row r="41" spans="1:6" ht="12.75">
      <c r="A41" s="4">
        <v>58</v>
      </c>
      <c r="B41" s="13" t="s">
        <v>150</v>
      </c>
      <c r="C41" s="4" t="s">
        <v>151</v>
      </c>
      <c r="D41" s="4" t="s">
        <v>43</v>
      </c>
      <c r="E41" s="4">
        <v>1</v>
      </c>
      <c r="F41" s="10">
        <f>507*0.95</f>
        <v>481.65</v>
      </c>
    </row>
    <row r="42" spans="1:6" ht="12.75">
      <c r="A42" s="4">
        <v>59</v>
      </c>
      <c r="B42" s="13" t="s">
        <v>152</v>
      </c>
      <c r="C42" s="4" t="s">
        <v>153</v>
      </c>
      <c r="D42" s="4" t="s">
        <v>43</v>
      </c>
      <c r="E42" s="4">
        <v>1</v>
      </c>
      <c r="F42" s="10">
        <f>546*0.95</f>
        <v>518.6999999999999</v>
      </c>
    </row>
    <row r="43" spans="1:6" ht="12.75">
      <c r="A43" s="4">
        <v>60</v>
      </c>
      <c r="B43" s="13" t="s">
        <v>154</v>
      </c>
      <c r="C43" s="4" t="s">
        <v>155</v>
      </c>
      <c r="D43" s="4" t="s">
        <v>43</v>
      </c>
      <c r="E43" s="4">
        <v>1</v>
      </c>
      <c r="F43" s="10">
        <f>584*0.95</f>
        <v>554.8</v>
      </c>
    </row>
    <row r="44" spans="1:6" ht="12.75">
      <c r="A44" s="4">
        <v>61</v>
      </c>
      <c r="B44" s="13" t="s">
        <v>156</v>
      </c>
      <c r="C44" s="4" t="s">
        <v>157</v>
      </c>
      <c r="D44" s="4" t="s">
        <v>43</v>
      </c>
      <c r="E44" s="4">
        <v>1</v>
      </c>
      <c r="F44" s="10">
        <f>635*0.95</f>
        <v>603.25</v>
      </c>
    </row>
    <row r="45" spans="1:6" ht="12.75">
      <c r="A45" s="4">
        <v>62</v>
      </c>
      <c r="B45" s="13" t="s">
        <v>158</v>
      </c>
      <c r="C45" s="4" t="s">
        <v>159</v>
      </c>
      <c r="D45" s="4" t="s">
        <v>43</v>
      </c>
      <c r="E45" s="4">
        <v>1</v>
      </c>
      <c r="F45" s="10">
        <f>805*0.95</f>
        <v>764.75</v>
      </c>
    </row>
    <row r="46" spans="1:6" ht="12.75" customHeight="1">
      <c r="A46" s="44" t="s">
        <v>160</v>
      </c>
      <c r="B46" s="44"/>
      <c r="C46" s="44"/>
      <c r="D46" s="44"/>
      <c r="E46" s="44"/>
      <c r="F46" s="44"/>
    </row>
    <row r="47" spans="1:6" ht="12.75">
      <c r="A47" s="44"/>
      <c r="B47" s="44"/>
      <c r="C47" s="44"/>
      <c r="D47" s="44"/>
      <c r="E47" s="44"/>
      <c r="F47" s="44"/>
    </row>
    <row r="48" spans="1:6" ht="12.75">
      <c r="A48" s="44"/>
      <c r="B48" s="44"/>
      <c r="C48" s="44"/>
      <c r="D48" s="44"/>
      <c r="E48" s="44"/>
      <c r="F48" s="44"/>
    </row>
    <row r="49" spans="1:6" ht="12.75">
      <c r="A49" s="4">
        <v>63</v>
      </c>
      <c r="B49" s="13" t="s">
        <v>161</v>
      </c>
      <c r="C49" s="4" t="s">
        <v>162</v>
      </c>
      <c r="D49" s="4" t="s">
        <v>43</v>
      </c>
      <c r="E49" s="4">
        <v>2</v>
      </c>
      <c r="F49" s="10">
        <f>440*0.95</f>
        <v>418</v>
      </c>
    </row>
    <row r="50" spans="1:6" ht="12.75">
      <c r="A50" s="4">
        <v>64</v>
      </c>
      <c r="B50" s="13" t="s">
        <v>163</v>
      </c>
      <c r="C50" s="4" t="s">
        <v>120</v>
      </c>
      <c r="D50" s="4" t="s">
        <v>43</v>
      </c>
      <c r="E50" s="4">
        <v>2</v>
      </c>
      <c r="F50" s="10">
        <f aca="true" t="shared" si="1" ref="F50:F55">440*0.95</f>
        <v>418</v>
      </c>
    </row>
    <row r="51" spans="1:6" ht="12.75">
      <c r="A51" s="4">
        <v>65</v>
      </c>
      <c r="B51" s="13" t="s">
        <v>164</v>
      </c>
      <c r="C51" s="4" t="s">
        <v>122</v>
      </c>
      <c r="D51" s="4" t="s">
        <v>43</v>
      </c>
      <c r="E51" s="4">
        <v>2</v>
      </c>
      <c r="F51" s="10">
        <f t="shared" si="1"/>
        <v>418</v>
      </c>
    </row>
    <row r="52" spans="1:6" ht="12.75">
      <c r="A52" s="4">
        <v>66</v>
      </c>
      <c r="B52" s="13" t="s">
        <v>165</v>
      </c>
      <c r="C52" s="4" t="s">
        <v>166</v>
      </c>
      <c r="D52" s="4" t="s">
        <v>43</v>
      </c>
      <c r="E52" s="4">
        <v>2</v>
      </c>
      <c r="F52" s="10">
        <f t="shared" si="1"/>
        <v>418</v>
      </c>
    </row>
    <row r="53" spans="1:6" ht="12.75">
      <c r="A53" s="4">
        <v>67</v>
      </c>
      <c r="B53" s="13" t="s">
        <v>167</v>
      </c>
      <c r="C53" s="4" t="s">
        <v>168</v>
      </c>
      <c r="D53" s="4" t="s">
        <v>43</v>
      </c>
      <c r="E53" s="4">
        <v>2</v>
      </c>
      <c r="F53" s="10">
        <f t="shared" si="1"/>
        <v>418</v>
      </c>
    </row>
    <row r="54" spans="1:6" ht="12.75">
      <c r="A54" s="4">
        <v>68</v>
      </c>
      <c r="B54" s="13" t="s">
        <v>169</v>
      </c>
      <c r="C54" s="4" t="s">
        <v>126</v>
      </c>
      <c r="D54" s="4" t="s">
        <v>43</v>
      </c>
      <c r="E54" s="4">
        <v>2</v>
      </c>
      <c r="F54" s="10">
        <f t="shared" si="1"/>
        <v>418</v>
      </c>
    </row>
    <row r="55" spans="1:6" ht="12.75">
      <c r="A55" s="4">
        <v>69</v>
      </c>
      <c r="B55" s="13" t="s">
        <v>170</v>
      </c>
      <c r="C55" s="4" t="s">
        <v>128</v>
      </c>
      <c r="D55" s="4" t="s">
        <v>43</v>
      </c>
      <c r="E55" s="4">
        <v>2</v>
      </c>
      <c r="F55" s="10">
        <f t="shared" si="1"/>
        <v>418</v>
      </c>
    </row>
    <row r="56" spans="1:6" ht="12.75">
      <c r="A56" s="4">
        <v>70</v>
      </c>
      <c r="B56" s="13" t="s">
        <v>171</v>
      </c>
      <c r="C56" s="4" t="s">
        <v>172</v>
      </c>
      <c r="D56" s="4" t="s">
        <v>43</v>
      </c>
      <c r="E56" s="4">
        <v>2</v>
      </c>
      <c r="F56" s="10">
        <f>466*0.95</f>
        <v>442.7</v>
      </c>
    </row>
    <row r="57" spans="1:6" ht="12.75" customHeight="1">
      <c r="A57" s="44" t="s">
        <v>173</v>
      </c>
      <c r="B57" s="44"/>
      <c r="C57" s="44"/>
      <c r="D57" s="44"/>
      <c r="E57" s="44"/>
      <c r="F57" s="44"/>
    </row>
    <row r="58" spans="1:6" ht="12.75">
      <c r="A58" s="44"/>
      <c r="B58" s="44"/>
      <c r="C58" s="44"/>
      <c r="D58" s="44"/>
      <c r="E58" s="44"/>
      <c r="F58" s="44"/>
    </row>
    <row r="59" spans="1:6" ht="12.75">
      <c r="A59" s="44"/>
      <c r="B59" s="44"/>
      <c r="C59" s="44"/>
      <c r="D59" s="44"/>
      <c r="E59" s="44"/>
      <c r="F59" s="44"/>
    </row>
    <row r="60" spans="1:6" ht="12.75">
      <c r="A60" s="4">
        <v>71</v>
      </c>
      <c r="B60" s="13" t="s">
        <v>174</v>
      </c>
      <c r="C60" s="4" t="s">
        <v>175</v>
      </c>
      <c r="D60" s="4" t="s">
        <v>43</v>
      </c>
      <c r="E60" s="4">
        <v>2</v>
      </c>
      <c r="F60" s="10">
        <f>670*0.95</f>
        <v>636.5</v>
      </c>
    </row>
    <row r="61" spans="1:6" ht="12.75">
      <c r="A61" s="4">
        <v>72</v>
      </c>
      <c r="B61" s="13" t="s">
        <v>176</v>
      </c>
      <c r="C61" s="4" t="s">
        <v>177</v>
      </c>
      <c r="D61" s="4" t="s">
        <v>43</v>
      </c>
      <c r="E61" s="4">
        <v>2</v>
      </c>
      <c r="F61" s="10">
        <f>680*0.95</f>
        <v>646</v>
      </c>
    </row>
    <row r="62" spans="1:6" ht="12.75">
      <c r="A62" s="4">
        <v>73</v>
      </c>
      <c r="B62" s="13" t="s">
        <v>178</v>
      </c>
      <c r="C62" s="4" t="s">
        <v>179</v>
      </c>
      <c r="D62" s="4" t="s">
        <v>43</v>
      </c>
      <c r="E62" s="4">
        <v>2</v>
      </c>
      <c r="F62" s="10">
        <f>800*0.95</f>
        <v>760</v>
      </c>
    </row>
    <row r="63" spans="1:6" ht="12.75">
      <c r="A63" s="4">
        <v>74</v>
      </c>
      <c r="B63" s="13" t="s">
        <v>180</v>
      </c>
      <c r="C63" s="4" t="s">
        <v>181</v>
      </c>
      <c r="D63" s="4" t="s">
        <v>43</v>
      </c>
      <c r="E63" s="4">
        <v>2</v>
      </c>
      <c r="F63" s="10">
        <f>830*0.95</f>
        <v>788.5</v>
      </c>
    </row>
    <row r="64" spans="1:6" ht="12.75">
      <c r="A64" s="4">
        <v>75</v>
      </c>
      <c r="B64" s="13" t="s">
        <v>182</v>
      </c>
      <c r="C64" s="4" t="s">
        <v>183</v>
      </c>
      <c r="D64" s="4" t="s">
        <v>43</v>
      </c>
      <c r="E64" s="4">
        <v>2</v>
      </c>
      <c r="F64" s="10">
        <f>920*0.95</f>
        <v>874</v>
      </c>
    </row>
    <row r="65" spans="1:6" ht="12.75">
      <c r="A65" s="4">
        <v>76</v>
      </c>
      <c r="B65" s="13" t="s">
        <v>184</v>
      </c>
      <c r="C65" s="4" t="s">
        <v>185</v>
      </c>
      <c r="D65" s="4" t="s">
        <v>43</v>
      </c>
      <c r="E65" s="4">
        <v>2</v>
      </c>
      <c r="F65" s="10">
        <f>1100*0.95</f>
        <v>1045</v>
      </c>
    </row>
    <row r="66" spans="1:6" ht="12.75">
      <c r="A66" s="4">
        <v>77</v>
      </c>
      <c r="B66" s="13" t="s">
        <v>186</v>
      </c>
      <c r="C66" s="4" t="s">
        <v>187</v>
      </c>
      <c r="D66" s="4" t="s">
        <v>43</v>
      </c>
      <c r="E66" s="4">
        <v>2</v>
      </c>
      <c r="F66" s="10">
        <f>1300*0.95</f>
        <v>1235</v>
      </c>
    </row>
    <row r="67" spans="1:6" ht="12.75">
      <c r="A67" s="4">
        <v>78</v>
      </c>
      <c r="B67" s="13" t="s">
        <v>188</v>
      </c>
      <c r="C67" s="4" t="s">
        <v>189</v>
      </c>
      <c r="D67" s="4" t="s">
        <v>43</v>
      </c>
      <c r="E67" s="4">
        <v>2</v>
      </c>
      <c r="F67" s="10">
        <f>1430*0.95</f>
        <v>1358.5</v>
      </c>
    </row>
    <row r="68" spans="1:6" ht="12.75" customHeight="1">
      <c r="A68" s="43" t="s">
        <v>190</v>
      </c>
      <c r="B68" s="43"/>
      <c r="C68" s="43"/>
      <c r="D68" s="43"/>
      <c r="E68" s="43"/>
      <c r="F68" s="43"/>
    </row>
    <row r="69" spans="1:6" ht="12.75">
      <c r="A69" s="43"/>
      <c r="B69" s="43"/>
      <c r="C69" s="43"/>
      <c r="D69" s="43"/>
      <c r="E69" s="43"/>
      <c r="F69" s="43"/>
    </row>
    <row r="70" spans="1:6" ht="12.75">
      <c r="A70" s="43"/>
      <c r="B70" s="43"/>
      <c r="C70" s="43"/>
      <c r="D70" s="43"/>
      <c r="E70" s="43"/>
      <c r="F70" s="43"/>
    </row>
    <row r="71" spans="1:6" ht="2.25" customHeight="1">
      <c r="A71" s="43"/>
      <c r="B71" s="43"/>
      <c r="C71" s="43"/>
      <c r="D71" s="43"/>
      <c r="E71" s="43"/>
      <c r="F71" s="43"/>
    </row>
    <row r="72" spans="1:6" ht="12.75">
      <c r="A72" s="4">
        <v>79</v>
      </c>
      <c r="B72" s="13" t="s">
        <v>191</v>
      </c>
      <c r="C72" s="16" t="s">
        <v>192</v>
      </c>
      <c r="D72" s="16" t="s">
        <v>43</v>
      </c>
      <c r="E72" s="16">
        <v>2</v>
      </c>
      <c r="F72" s="17">
        <f>629*0.95</f>
        <v>597.55</v>
      </c>
    </row>
    <row r="73" spans="1:6" ht="12.75">
      <c r="A73" s="4">
        <v>80</v>
      </c>
      <c r="B73" s="13" t="s">
        <v>193</v>
      </c>
      <c r="C73" s="4" t="s">
        <v>194</v>
      </c>
      <c r="D73" s="4" t="s">
        <v>43</v>
      </c>
      <c r="E73" s="4">
        <v>3</v>
      </c>
      <c r="F73" s="10">
        <f>723*0.95</f>
        <v>686.85</v>
      </c>
    </row>
    <row r="74" spans="1:6" ht="12.75">
      <c r="A74" s="4">
        <v>81</v>
      </c>
      <c r="B74" s="13" t="s">
        <v>191</v>
      </c>
      <c r="C74" s="4" t="s">
        <v>166</v>
      </c>
      <c r="D74" s="4" t="s">
        <v>43</v>
      </c>
      <c r="E74" s="4">
        <v>2</v>
      </c>
      <c r="F74" s="10">
        <f>629*0.95</f>
        <v>597.55</v>
      </c>
    </row>
    <row r="75" spans="1:6" ht="12.75">
      <c r="A75" s="4">
        <v>82</v>
      </c>
      <c r="B75" s="13" t="s">
        <v>193</v>
      </c>
      <c r="C75" s="4" t="s">
        <v>195</v>
      </c>
      <c r="D75" s="4" t="s">
        <v>43</v>
      </c>
      <c r="E75" s="4">
        <v>3</v>
      </c>
      <c r="F75" s="10">
        <f>723*0.95</f>
        <v>686.85</v>
      </c>
    </row>
    <row r="76" spans="1:6" ht="12.75">
      <c r="A76" s="4">
        <v>83</v>
      </c>
      <c r="B76" s="13" t="s">
        <v>196</v>
      </c>
      <c r="C76" s="4" t="s">
        <v>168</v>
      </c>
      <c r="D76" s="4" t="s">
        <v>43</v>
      </c>
      <c r="E76" s="4">
        <v>2</v>
      </c>
      <c r="F76" s="10">
        <f>629*0.95</f>
        <v>597.55</v>
      </c>
    </row>
    <row r="77" spans="1:6" ht="12.75">
      <c r="A77" s="4">
        <v>84</v>
      </c>
      <c r="B77" s="13" t="s">
        <v>197</v>
      </c>
      <c r="C77" s="4" t="s">
        <v>198</v>
      </c>
      <c r="D77" s="4" t="s">
        <v>43</v>
      </c>
      <c r="E77" s="4">
        <v>3</v>
      </c>
      <c r="F77" s="10">
        <f>723*0.95</f>
        <v>686.85</v>
      </c>
    </row>
    <row r="78" spans="1:6" ht="12.75">
      <c r="A78" s="4">
        <v>85</v>
      </c>
      <c r="B78" s="13" t="s">
        <v>199</v>
      </c>
      <c r="C78" s="18" t="s">
        <v>126</v>
      </c>
      <c r="D78" s="4" t="s">
        <v>43</v>
      </c>
      <c r="E78" s="4">
        <v>2</v>
      </c>
      <c r="F78" s="10">
        <f>629*0.95</f>
        <v>597.55</v>
      </c>
    </row>
    <row r="79" spans="1:6" ht="12.75">
      <c r="A79" s="4">
        <v>86</v>
      </c>
      <c r="B79" s="13" t="s">
        <v>200</v>
      </c>
      <c r="C79" s="4" t="s">
        <v>201</v>
      </c>
      <c r="D79" s="4" t="s">
        <v>43</v>
      </c>
      <c r="E79" s="4">
        <v>3</v>
      </c>
      <c r="F79" s="10">
        <f>752*0.95</f>
        <v>714.4</v>
      </c>
    </row>
    <row r="80" spans="1:6" ht="12.75">
      <c r="A80" s="4">
        <v>87</v>
      </c>
      <c r="B80" s="13" t="s">
        <v>202</v>
      </c>
      <c r="C80" s="16" t="s">
        <v>203</v>
      </c>
      <c r="D80" s="16" t="s">
        <v>43</v>
      </c>
      <c r="E80" s="4">
        <v>2</v>
      </c>
      <c r="F80" s="17">
        <f>672*0.95</f>
        <v>638.4</v>
      </c>
    </row>
    <row r="81" spans="1:6" ht="12.75">
      <c r="A81" s="4">
        <v>88</v>
      </c>
      <c r="B81" s="13" t="s">
        <v>204</v>
      </c>
      <c r="C81" s="4" t="s">
        <v>205</v>
      </c>
      <c r="D81" s="4" t="s">
        <v>43</v>
      </c>
      <c r="E81" s="4">
        <v>3</v>
      </c>
      <c r="F81" s="10">
        <f>774*0.95</f>
        <v>735.3</v>
      </c>
    </row>
    <row r="82" spans="1:6" ht="12.75">
      <c r="A82" s="4">
        <v>89</v>
      </c>
      <c r="B82" s="13" t="s">
        <v>206</v>
      </c>
      <c r="C82" s="4" t="s">
        <v>207</v>
      </c>
      <c r="D82" s="4" t="s">
        <v>43</v>
      </c>
      <c r="E82" s="4">
        <v>2</v>
      </c>
      <c r="F82" s="10">
        <f>689*0.95</f>
        <v>654.55</v>
      </c>
    </row>
    <row r="83" spans="1:6" ht="12.75">
      <c r="A83" s="4">
        <v>90</v>
      </c>
      <c r="B83" s="13" t="s">
        <v>208</v>
      </c>
      <c r="C83" s="4" t="s">
        <v>209</v>
      </c>
      <c r="D83" s="4" t="s">
        <v>43</v>
      </c>
      <c r="E83" s="4">
        <v>3</v>
      </c>
      <c r="F83" s="10">
        <f>816*0.95</f>
        <v>775.1999999999999</v>
      </c>
    </row>
    <row r="84" spans="1:6" ht="12.75">
      <c r="A84" s="4">
        <v>91</v>
      </c>
      <c r="B84" s="13" t="s">
        <v>210</v>
      </c>
      <c r="C84" s="4" t="s">
        <v>172</v>
      </c>
      <c r="D84" s="4" t="s">
        <v>43</v>
      </c>
      <c r="E84" s="4">
        <v>2</v>
      </c>
      <c r="F84" s="10">
        <f>816*0.95</f>
        <v>775.1999999999999</v>
      </c>
    </row>
    <row r="85" spans="1:6" ht="12.75">
      <c r="A85" s="4">
        <v>92</v>
      </c>
      <c r="B85" s="13" t="s">
        <v>211</v>
      </c>
      <c r="C85" s="4" t="s">
        <v>212</v>
      </c>
      <c r="D85" s="4" t="s">
        <v>43</v>
      </c>
      <c r="E85" s="4">
        <v>3</v>
      </c>
      <c r="F85" s="10">
        <f>927*0.95</f>
        <v>880.65</v>
      </c>
    </row>
    <row r="86" spans="1:6" ht="12.75">
      <c r="A86" s="4">
        <v>93</v>
      </c>
      <c r="B86" s="13" t="s">
        <v>213</v>
      </c>
      <c r="C86" s="18" t="s">
        <v>177</v>
      </c>
      <c r="D86" s="4" t="s">
        <v>43</v>
      </c>
      <c r="E86" s="4">
        <v>2</v>
      </c>
      <c r="F86" s="10">
        <f>833*0.95</f>
        <v>791.3499999999999</v>
      </c>
    </row>
    <row r="87" spans="1:6" ht="12.75">
      <c r="A87" s="4">
        <v>94</v>
      </c>
      <c r="B87" s="13" t="s">
        <v>214</v>
      </c>
      <c r="C87" s="4" t="s">
        <v>215</v>
      </c>
      <c r="D87" s="4" t="s">
        <v>43</v>
      </c>
      <c r="E87" s="4">
        <v>3</v>
      </c>
      <c r="F87" s="10">
        <f>969*0.95</f>
        <v>920.55</v>
      </c>
    </row>
    <row r="88" spans="1:6" ht="12.75">
      <c r="A88" s="4">
        <v>95</v>
      </c>
      <c r="B88" s="13" t="s">
        <v>216</v>
      </c>
      <c r="C88" s="16" t="s">
        <v>179</v>
      </c>
      <c r="D88" s="16" t="s">
        <v>43</v>
      </c>
      <c r="E88" s="4">
        <v>2</v>
      </c>
      <c r="F88" s="17">
        <f>995*0.95</f>
        <v>945.25</v>
      </c>
    </row>
    <row r="89" spans="1:6" ht="12.75">
      <c r="A89" s="4">
        <v>96</v>
      </c>
      <c r="B89" s="13" t="s">
        <v>217</v>
      </c>
      <c r="C89" s="4" t="s">
        <v>218</v>
      </c>
      <c r="D89" s="4" t="s">
        <v>43</v>
      </c>
      <c r="E89" s="4">
        <v>3</v>
      </c>
      <c r="F89" s="10">
        <f>1182*0.95</f>
        <v>1122.8999999999999</v>
      </c>
    </row>
    <row r="90" spans="1:6" ht="12.75">
      <c r="A90" s="4">
        <v>97</v>
      </c>
      <c r="B90" s="13" t="s">
        <v>219</v>
      </c>
      <c r="C90" s="4" t="s">
        <v>220</v>
      </c>
      <c r="D90" s="4" t="s">
        <v>43</v>
      </c>
      <c r="E90" s="4">
        <v>2</v>
      </c>
      <c r="F90" s="10">
        <f>1012*0.95</f>
        <v>961.4</v>
      </c>
    </row>
    <row r="91" spans="1:6" ht="12.75">
      <c r="A91" s="4">
        <v>98</v>
      </c>
      <c r="B91" s="13" t="s">
        <v>221</v>
      </c>
      <c r="C91" s="4" t="s">
        <v>222</v>
      </c>
      <c r="D91" s="4" t="s">
        <v>43</v>
      </c>
      <c r="E91" s="4">
        <v>3</v>
      </c>
      <c r="F91" s="10">
        <f>1292*0.95</f>
        <v>1227.3999999999999</v>
      </c>
    </row>
    <row r="92" spans="1:6" ht="12.75">
      <c r="A92" s="4">
        <v>99</v>
      </c>
      <c r="B92" s="13" t="s">
        <v>223</v>
      </c>
      <c r="C92" s="18" t="s">
        <v>183</v>
      </c>
      <c r="D92" s="4" t="s">
        <v>43</v>
      </c>
      <c r="E92" s="4">
        <v>2</v>
      </c>
      <c r="F92" s="10">
        <f>1122*0.95</f>
        <v>1065.8999999999999</v>
      </c>
    </row>
    <row r="93" spans="1:6" ht="12.75">
      <c r="A93" s="4">
        <v>100</v>
      </c>
      <c r="B93" s="13" t="s">
        <v>224</v>
      </c>
      <c r="C93" s="4" t="s">
        <v>225</v>
      </c>
      <c r="D93" s="4" t="s">
        <v>43</v>
      </c>
      <c r="E93" s="4">
        <v>3</v>
      </c>
      <c r="F93" s="10">
        <f>1930*0.95</f>
        <v>1833.5</v>
      </c>
    </row>
    <row r="94" spans="1:6" ht="12.75">
      <c r="A94" s="4">
        <v>101</v>
      </c>
      <c r="B94" s="13" t="s">
        <v>226</v>
      </c>
      <c r="C94" s="4" t="s">
        <v>185</v>
      </c>
      <c r="D94" s="4" t="s">
        <v>43</v>
      </c>
      <c r="E94" s="4">
        <v>2</v>
      </c>
      <c r="F94" s="10">
        <f>1620*0.95</f>
        <v>1539</v>
      </c>
    </row>
    <row r="95" spans="1:6" ht="12.75">
      <c r="A95" s="4">
        <v>102</v>
      </c>
      <c r="B95" s="13" t="s">
        <v>227</v>
      </c>
      <c r="C95" s="4" t="s">
        <v>228</v>
      </c>
      <c r="D95" s="4" t="s">
        <v>43</v>
      </c>
      <c r="E95" s="4">
        <v>3</v>
      </c>
      <c r="F95" s="10">
        <f>2290*0.95</f>
        <v>2175.5</v>
      </c>
    </row>
    <row r="96" spans="1:6" ht="12.75" customHeight="1">
      <c r="A96" s="40" t="s">
        <v>229</v>
      </c>
      <c r="B96" s="40"/>
      <c r="C96" s="40"/>
      <c r="D96" s="40"/>
      <c r="E96" s="40"/>
      <c r="F96" s="40"/>
    </row>
    <row r="97" spans="1:6" ht="12.75">
      <c r="A97" s="40"/>
      <c r="B97" s="40"/>
      <c r="C97" s="40"/>
      <c r="D97" s="40"/>
      <c r="E97" s="40"/>
      <c r="F97" s="40"/>
    </row>
    <row r="98" spans="1:6" ht="12.75">
      <c r="A98" s="40"/>
      <c r="B98" s="40"/>
      <c r="C98" s="40"/>
      <c r="D98" s="40"/>
      <c r="E98" s="40"/>
      <c r="F98" s="40"/>
    </row>
    <row r="99" spans="1:7" ht="12.75" customHeight="1">
      <c r="A99" s="4">
        <v>103</v>
      </c>
      <c r="B99" s="19" t="s">
        <v>230</v>
      </c>
      <c r="C99" s="20" t="s">
        <v>136</v>
      </c>
      <c r="D99" s="16" t="s">
        <v>43</v>
      </c>
      <c r="E99" s="20">
        <v>1</v>
      </c>
      <c r="F99" s="21">
        <f aca="true" t="shared" si="2" ref="F99:F140">G99*0.95</f>
        <v>1033.6</v>
      </c>
      <c r="G99" s="22" t="s">
        <v>231</v>
      </c>
    </row>
    <row r="100" spans="1:7" ht="12.75">
      <c r="A100" s="4">
        <v>104</v>
      </c>
      <c r="B100" s="13" t="s">
        <v>232</v>
      </c>
      <c r="C100" s="4" t="s">
        <v>233</v>
      </c>
      <c r="D100" s="4" t="s">
        <v>43</v>
      </c>
      <c r="E100" s="4">
        <v>2</v>
      </c>
      <c r="F100" s="23">
        <f t="shared" si="2"/>
        <v>1795.5</v>
      </c>
      <c r="G100" s="22" t="s">
        <v>234</v>
      </c>
    </row>
    <row r="101" spans="1:7" ht="12.75">
      <c r="A101" s="4">
        <v>105</v>
      </c>
      <c r="B101" s="13" t="s">
        <v>235</v>
      </c>
      <c r="C101" s="4" t="s">
        <v>195</v>
      </c>
      <c r="D101" s="4" t="s">
        <v>43</v>
      </c>
      <c r="E101" s="4">
        <v>3</v>
      </c>
      <c r="F101" s="23">
        <f t="shared" si="2"/>
        <v>2023.5</v>
      </c>
      <c r="G101" s="22" t="s">
        <v>236</v>
      </c>
    </row>
    <row r="102" spans="1:7" ht="13.5" customHeight="1">
      <c r="A102" s="4">
        <v>106</v>
      </c>
      <c r="B102" s="19" t="s">
        <v>237</v>
      </c>
      <c r="C102" s="4" t="s">
        <v>138</v>
      </c>
      <c r="D102" s="4" t="s">
        <v>43</v>
      </c>
      <c r="E102" s="24">
        <v>1</v>
      </c>
      <c r="F102" s="23">
        <f t="shared" si="2"/>
        <v>1035.5</v>
      </c>
      <c r="G102" s="22" t="s">
        <v>238</v>
      </c>
    </row>
    <row r="103" spans="1:7" ht="12.75">
      <c r="A103" s="4">
        <v>107</v>
      </c>
      <c r="B103" s="13" t="s">
        <v>239</v>
      </c>
      <c r="C103" s="4" t="s">
        <v>168</v>
      </c>
      <c r="D103" s="4" t="s">
        <v>43</v>
      </c>
      <c r="E103" s="4">
        <v>2</v>
      </c>
      <c r="F103" s="23">
        <f t="shared" si="2"/>
        <v>1814.5</v>
      </c>
      <c r="G103" s="22" t="s">
        <v>240</v>
      </c>
    </row>
    <row r="104" spans="1:7" ht="12.75">
      <c r="A104" s="4">
        <v>108</v>
      </c>
      <c r="B104" s="13" t="s">
        <v>241</v>
      </c>
      <c r="C104" s="4" t="s">
        <v>198</v>
      </c>
      <c r="D104" s="4" t="s">
        <v>43</v>
      </c>
      <c r="E104" s="4">
        <v>3</v>
      </c>
      <c r="F104" s="23">
        <f t="shared" si="2"/>
        <v>2092.85</v>
      </c>
      <c r="G104" s="22" t="s">
        <v>242</v>
      </c>
    </row>
    <row r="105" spans="1:7" ht="13.5" customHeight="1">
      <c r="A105" s="4">
        <v>109</v>
      </c>
      <c r="B105" s="19" t="s">
        <v>243</v>
      </c>
      <c r="C105" s="4" t="s">
        <v>111</v>
      </c>
      <c r="D105" s="4" t="s">
        <v>43</v>
      </c>
      <c r="E105" s="24">
        <v>1</v>
      </c>
      <c r="F105" s="23">
        <f t="shared" si="2"/>
        <v>1149.5</v>
      </c>
      <c r="G105" s="22" t="s">
        <v>244</v>
      </c>
    </row>
    <row r="106" spans="1:7" ht="12.75">
      <c r="A106" s="4">
        <v>110</v>
      </c>
      <c r="B106" s="13" t="s">
        <v>245</v>
      </c>
      <c r="C106" s="18" t="s">
        <v>126</v>
      </c>
      <c r="D106" s="4" t="s">
        <v>43</v>
      </c>
      <c r="E106" s="4">
        <v>2</v>
      </c>
      <c r="F106" s="23">
        <f t="shared" si="2"/>
        <v>1909.5</v>
      </c>
      <c r="G106" s="22" t="s">
        <v>246</v>
      </c>
    </row>
    <row r="107" spans="1:7" ht="12.75">
      <c r="A107" s="4">
        <v>111</v>
      </c>
      <c r="B107" s="13" t="s">
        <v>247</v>
      </c>
      <c r="C107" s="4" t="s">
        <v>248</v>
      </c>
      <c r="D107" s="4" t="s">
        <v>43</v>
      </c>
      <c r="E107" s="4">
        <v>3</v>
      </c>
      <c r="F107" s="23">
        <f t="shared" si="2"/>
        <v>2147</v>
      </c>
      <c r="G107" s="22" t="s">
        <v>249</v>
      </c>
    </row>
    <row r="108" spans="1:7" ht="12.75" customHeight="1">
      <c r="A108" s="4">
        <v>112</v>
      </c>
      <c r="B108" s="19" t="s">
        <v>243</v>
      </c>
      <c r="C108" s="4" t="s">
        <v>250</v>
      </c>
      <c r="D108" s="4" t="s">
        <v>43</v>
      </c>
      <c r="E108" s="24">
        <v>1</v>
      </c>
      <c r="F108" s="23">
        <f t="shared" si="2"/>
        <v>1178</v>
      </c>
      <c r="G108" s="22" t="s">
        <v>251</v>
      </c>
    </row>
    <row r="109" spans="1:7" ht="12.75">
      <c r="A109" s="4">
        <v>113</v>
      </c>
      <c r="B109" s="13" t="s">
        <v>245</v>
      </c>
      <c r="C109" s="18" t="s">
        <v>252</v>
      </c>
      <c r="D109" s="4" t="s">
        <v>43</v>
      </c>
      <c r="E109" s="4">
        <v>2</v>
      </c>
      <c r="F109" s="23">
        <f t="shared" si="2"/>
        <v>1957</v>
      </c>
      <c r="G109" s="22" t="s">
        <v>253</v>
      </c>
    </row>
    <row r="110" spans="1:7" ht="12.75">
      <c r="A110" s="4">
        <v>114</v>
      </c>
      <c r="B110" s="13" t="s">
        <v>247</v>
      </c>
      <c r="C110" s="4" t="s">
        <v>201</v>
      </c>
      <c r="D110" s="4" t="s">
        <v>43</v>
      </c>
      <c r="E110" s="4">
        <v>3</v>
      </c>
      <c r="F110" s="23">
        <f t="shared" si="2"/>
        <v>2194.5</v>
      </c>
      <c r="G110" s="22" t="s">
        <v>254</v>
      </c>
    </row>
    <row r="111" spans="1:13" ht="12" customHeight="1">
      <c r="A111" s="32">
        <v>115</v>
      </c>
      <c r="B111" s="33" t="s">
        <v>255</v>
      </c>
      <c r="C111" s="32" t="s">
        <v>113</v>
      </c>
      <c r="D111" s="32" t="s">
        <v>43</v>
      </c>
      <c r="E111" s="34">
        <v>1</v>
      </c>
      <c r="F111" s="35">
        <f t="shared" si="2"/>
        <v>1197</v>
      </c>
      <c r="G111" s="36" t="s">
        <v>256</v>
      </c>
      <c r="H111" s="37"/>
      <c r="I111" s="37"/>
      <c r="J111" s="37"/>
      <c r="K111" s="38"/>
      <c r="L111" s="38"/>
      <c r="M111" s="38"/>
    </row>
    <row r="112" spans="1:7" ht="12.75">
      <c r="A112" s="4">
        <v>116</v>
      </c>
      <c r="B112" s="13" t="s">
        <v>257</v>
      </c>
      <c r="C112" s="16" t="s">
        <v>203</v>
      </c>
      <c r="D112" s="4" t="s">
        <v>43</v>
      </c>
      <c r="E112" s="4">
        <v>2</v>
      </c>
      <c r="F112" s="23">
        <f t="shared" si="2"/>
        <v>1995</v>
      </c>
      <c r="G112" s="22" t="s">
        <v>258</v>
      </c>
    </row>
    <row r="113" spans="1:7" ht="12.75">
      <c r="A113" s="4">
        <v>117</v>
      </c>
      <c r="B113" s="13" t="s">
        <v>259</v>
      </c>
      <c r="C113" s="4" t="s">
        <v>205</v>
      </c>
      <c r="D113" s="4" t="s">
        <v>43</v>
      </c>
      <c r="E113" s="4">
        <v>3</v>
      </c>
      <c r="F113" s="23">
        <f t="shared" si="2"/>
        <v>2251.5</v>
      </c>
      <c r="G113" s="22" t="s">
        <v>260</v>
      </c>
    </row>
    <row r="114" spans="1:7" ht="13.5" customHeight="1">
      <c r="A114" s="4">
        <v>118</v>
      </c>
      <c r="B114" s="19" t="s">
        <v>261</v>
      </c>
      <c r="C114" s="4" t="s">
        <v>262</v>
      </c>
      <c r="D114" s="4" t="s">
        <v>43</v>
      </c>
      <c r="E114" s="24">
        <v>1</v>
      </c>
      <c r="F114" s="23">
        <f t="shared" si="2"/>
        <v>1510.5</v>
      </c>
      <c r="G114" s="22" t="s">
        <v>263</v>
      </c>
    </row>
    <row r="115" spans="1:7" ht="12.75">
      <c r="A115" s="4">
        <v>119</v>
      </c>
      <c r="B115" s="13" t="s">
        <v>264</v>
      </c>
      <c r="C115" s="4" t="s">
        <v>207</v>
      </c>
      <c r="D115" s="4" t="s">
        <v>43</v>
      </c>
      <c r="E115" s="4">
        <v>2</v>
      </c>
      <c r="F115" s="23">
        <f t="shared" si="2"/>
        <v>2375</v>
      </c>
      <c r="G115" s="22" t="s">
        <v>265</v>
      </c>
    </row>
    <row r="116" spans="1:7" ht="12.75">
      <c r="A116" s="4">
        <v>120</v>
      </c>
      <c r="B116" s="13" t="s">
        <v>266</v>
      </c>
      <c r="C116" s="4" t="s">
        <v>209</v>
      </c>
      <c r="D116" s="4" t="s">
        <v>43</v>
      </c>
      <c r="E116" s="4">
        <v>3</v>
      </c>
      <c r="F116" s="23">
        <f t="shared" si="2"/>
        <v>2631.5</v>
      </c>
      <c r="G116" s="22" t="s">
        <v>267</v>
      </c>
    </row>
    <row r="117" spans="1:7" ht="12" customHeight="1">
      <c r="A117" s="4">
        <v>121</v>
      </c>
      <c r="B117" s="19" t="s">
        <v>268</v>
      </c>
      <c r="C117" s="4" t="s">
        <v>142</v>
      </c>
      <c r="D117" s="4" t="s">
        <v>43</v>
      </c>
      <c r="E117" s="24">
        <v>1</v>
      </c>
      <c r="F117" s="23">
        <f t="shared" si="2"/>
        <v>1738.5</v>
      </c>
      <c r="G117" s="22" t="s">
        <v>269</v>
      </c>
    </row>
    <row r="118" spans="1:7" ht="12.75">
      <c r="A118" s="4">
        <v>122</v>
      </c>
      <c r="B118" s="13" t="s">
        <v>270</v>
      </c>
      <c r="C118" s="4" t="s">
        <v>172</v>
      </c>
      <c r="D118" s="4" t="s">
        <v>43</v>
      </c>
      <c r="E118" s="4">
        <v>2</v>
      </c>
      <c r="F118" s="23">
        <f t="shared" si="2"/>
        <v>2622</v>
      </c>
      <c r="G118" s="22" t="s">
        <v>271</v>
      </c>
    </row>
    <row r="119" spans="1:7" ht="12.75">
      <c r="A119" s="4">
        <v>123</v>
      </c>
      <c r="B119" s="13" t="s">
        <v>272</v>
      </c>
      <c r="C119" s="4" t="s">
        <v>212</v>
      </c>
      <c r="D119" s="4" t="s">
        <v>43</v>
      </c>
      <c r="E119" s="4">
        <v>3</v>
      </c>
      <c r="F119" s="23">
        <f t="shared" si="2"/>
        <v>3030.5</v>
      </c>
      <c r="G119" s="22" t="s">
        <v>273</v>
      </c>
    </row>
    <row r="120" spans="1:7" ht="12.75" customHeight="1">
      <c r="A120" s="4">
        <v>124</v>
      </c>
      <c r="B120" s="19" t="s">
        <v>274</v>
      </c>
      <c r="C120" s="4" t="s">
        <v>147</v>
      </c>
      <c r="D120" s="4" t="s">
        <v>43</v>
      </c>
      <c r="E120" s="24">
        <v>1</v>
      </c>
      <c r="F120" s="23">
        <f t="shared" si="2"/>
        <v>1928.5</v>
      </c>
      <c r="G120" s="22" t="s">
        <v>275</v>
      </c>
    </row>
    <row r="121" spans="1:7" ht="12.75">
      <c r="A121" s="4">
        <v>125</v>
      </c>
      <c r="B121" s="13" t="s">
        <v>276</v>
      </c>
      <c r="C121" s="18" t="s">
        <v>177</v>
      </c>
      <c r="D121" s="4" t="s">
        <v>43</v>
      </c>
      <c r="E121" s="4">
        <v>2</v>
      </c>
      <c r="F121" s="23">
        <f t="shared" si="2"/>
        <v>2869</v>
      </c>
      <c r="G121" s="22" t="s">
        <v>277</v>
      </c>
    </row>
    <row r="122" spans="1:7" ht="12.75">
      <c r="A122" s="4">
        <v>126</v>
      </c>
      <c r="B122" s="13" t="s">
        <v>278</v>
      </c>
      <c r="C122" s="4" t="s">
        <v>215</v>
      </c>
      <c r="D122" s="4" t="s">
        <v>43</v>
      </c>
      <c r="E122" s="4">
        <v>3</v>
      </c>
      <c r="F122" s="23">
        <f t="shared" si="2"/>
        <v>3277.5</v>
      </c>
      <c r="G122" s="22" t="s">
        <v>279</v>
      </c>
    </row>
    <row r="123" spans="1:7" ht="14.25" customHeight="1">
      <c r="A123" s="4">
        <v>127</v>
      </c>
      <c r="B123" s="19" t="s">
        <v>280</v>
      </c>
      <c r="C123" s="4" t="s">
        <v>149</v>
      </c>
      <c r="D123" s="4" t="s">
        <v>43</v>
      </c>
      <c r="E123" s="24">
        <v>1</v>
      </c>
      <c r="F123" s="23">
        <f t="shared" si="2"/>
        <v>2118.5</v>
      </c>
      <c r="G123" s="22" t="s">
        <v>281</v>
      </c>
    </row>
    <row r="124" spans="1:7" ht="12.75">
      <c r="A124" s="4">
        <v>128</v>
      </c>
      <c r="B124" s="13" t="s">
        <v>282</v>
      </c>
      <c r="C124" s="16" t="s">
        <v>179</v>
      </c>
      <c r="D124" s="4" t="s">
        <v>43</v>
      </c>
      <c r="E124" s="4">
        <v>2</v>
      </c>
      <c r="F124" s="23">
        <f t="shared" si="2"/>
        <v>3249</v>
      </c>
      <c r="G124" s="22" t="s">
        <v>283</v>
      </c>
    </row>
    <row r="125" spans="1:7" ht="12.75">
      <c r="A125" s="4">
        <v>129</v>
      </c>
      <c r="B125" s="13" t="s">
        <v>284</v>
      </c>
      <c r="C125" s="4" t="s">
        <v>218</v>
      </c>
      <c r="D125" s="4" t="s">
        <v>43</v>
      </c>
      <c r="E125" s="4">
        <v>3</v>
      </c>
      <c r="F125" s="23">
        <f t="shared" si="2"/>
        <v>3733.5</v>
      </c>
      <c r="G125" s="22" t="s">
        <v>285</v>
      </c>
    </row>
    <row r="126" spans="1:7" ht="12.75" customHeight="1">
      <c r="A126" s="4">
        <v>130</v>
      </c>
      <c r="B126" s="19" t="s">
        <v>286</v>
      </c>
      <c r="C126" s="4" t="s">
        <v>287</v>
      </c>
      <c r="D126" s="4" t="s">
        <v>43</v>
      </c>
      <c r="E126" s="24">
        <v>1</v>
      </c>
      <c r="F126" s="23">
        <f t="shared" si="2"/>
        <v>2318</v>
      </c>
      <c r="G126" s="22" t="s">
        <v>288</v>
      </c>
    </row>
    <row r="127" spans="1:7" ht="12.75">
      <c r="A127" s="4">
        <v>131</v>
      </c>
      <c r="B127" s="13" t="s">
        <v>289</v>
      </c>
      <c r="C127" s="4" t="s">
        <v>220</v>
      </c>
      <c r="D127" s="4" t="s">
        <v>43</v>
      </c>
      <c r="E127" s="4">
        <v>2</v>
      </c>
      <c r="F127" s="23">
        <f t="shared" si="2"/>
        <v>3534</v>
      </c>
      <c r="G127" s="22" t="s">
        <v>290</v>
      </c>
    </row>
    <row r="128" spans="1:7" ht="12.75">
      <c r="A128" s="4">
        <v>132</v>
      </c>
      <c r="B128" s="13" t="s">
        <v>291</v>
      </c>
      <c r="C128" s="4" t="s">
        <v>222</v>
      </c>
      <c r="D128" s="4" t="s">
        <v>43</v>
      </c>
      <c r="E128" s="4">
        <v>3</v>
      </c>
      <c r="F128" s="23">
        <f t="shared" si="2"/>
        <v>3942.5</v>
      </c>
      <c r="G128" s="22" t="s">
        <v>292</v>
      </c>
    </row>
    <row r="129" spans="1:7" ht="14.25" customHeight="1">
      <c r="A129" s="4">
        <v>133</v>
      </c>
      <c r="B129" s="19" t="s">
        <v>293</v>
      </c>
      <c r="C129" s="4" t="s">
        <v>153</v>
      </c>
      <c r="D129" s="4" t="s">
        <v>43</v>
      </c>
      <c r="E129" s="24">
        <v>1</v>
      </c>
      <c r="F129" s="23">
        <f t="shared" si="2"/>
        <v>2793</v>
      </c>
      <c r="G129" s="22" t="s">
        <v>294</v>
      </c>
    </row>
    <row r="130" spans="1:7" ht="12.75">
      <c r="A130" s="4">
        <v>134</v>
      </c>
      <c r="B130" s="13" t="s">
        <v>295</v>
      </c>
      <c r="C130" s="18" t="s">
        <v>183</v>
      </c>
      <c r="D130" s="4" t="s">
        <v>43</v>
      </c>
      <c r="E130" s="4">
        <v>2</v>
      </c>
      <c r="F130" s="23">
        <f t="shared" si="2"/>
        <v>4047</v>
      </c>
      <c r="G130" s="22" t="s">
        <v>296</v>
      </c>
    </row>
    <row r="131" spans="1:7" ht="12.75">
      <c r="A131" s="4">
        <v>135</v>
      </c>
      <c r="B131" s="13" t="s">
        <v>297</v>
      </c>
      <c r="C131" s="4" t="s">
        <v>225</v>
      </c>
      <c r="D131" s="4" t="s">
        <v>43</v>
      </c>
      <c r="E131" s="4">
        <v>3</v>
      </c>
      <c r="F131" s="23">
        <f t="shared" si="2"/>
        <v>4617</v>
      </c>
      <c r="G131" s="22" t="s">
        <v>298</v>
      </c>
    </row>
    <row r="132" spans="1:7" ht="12.75" customHeight="1">
      <c r="A132" s="4">
        <v>136</v>
      </c>
      <c r="B132" s="19" t="s">
        <v>299</v>
      </c>
      <c r="C132" s="4" t="s">
        <v>155</v>
      </c>
      <c r="D132" s="4" t="s">
        <v>43</v>
      </c>
      <c r="E132" s="24">
        <v>1</v>
      </c>
      <c r="F132" s="23">
        <f t="shared" si="2"/>
        <v>3078</v>
      </c>
      <c r="G132" s="22" t="s">
        <v>300</v>
      </c>
    </row>
    <row r="133" spans="1:7" ht="12.75">
      <c r="A133" s="4">
        <v>137</v>
      </c>
      <c r="B133" s="13" t="s">
        <v>301</v>
      </c>
      <c r="C133" s="4" t="s">
        <v>185</v>
      </c>
      <c r="D133" s="4" t="s">
        <v>43</v>
      </c>
      <c r="E133" s="4">
        <v>2</v>
      </c>
      <c r="F133" s="23">
        <f t="shared" si="2"/>
        <v>4522</v>
      </c>
      <c r="G133" s="22" t="s">
        <v>302</v>
      </c>
    </row>
    <row r="134" spans="1:7" ht="12.75">
      <c r="A134" s="4">
        <v>138</v>
      </c>
      <c r="B134" s="13" t="s">
        <v>303</v>
      </c>
      <c r="C134" s="4" t="s">
        <v>228</v>
      </c>
      <c r="D134" s="4" t="s">
        <v>43</v>
      </c>
      <c r="E134" s="4">
        <v>3</v>
      </c>
      <c r="F134" s="23">
        <f t="shared" si="2"/>
        <v>5149</v>
      </c>
      <c r="G134" s="22" t="s">
        <v>304</v>
      </c>
    </row>
    <row r="135" spans="1:7" ht="11.25" customHeight="1">
      <c r="A135" s="4">
        <v>139</v>
      </c>
      <c r="B135" s="19" t="s">
        <v>305</v>
      </c>
      <c r="C135" s="16" t="s">
        <v>157</v>
      </c>
      <c r="D135" s="4" t="s">
        <v>43</v>
      </c>
      <c r="E135" s="24">
        <v>1</v>
      </c>
      <c r="F135" s="23">
        <f t="shared" si="2"/>
        <v>3543.5</v>
      </c>
      <c r="G135" s="22" t="s">
        <v>306</v>
      </c>
    </row>
    <row r="136" spans="1:7" ht="12.75">
      <c r="A136" s="4">
        <v>140</v>
      </c>
      <c r="B136" s="13" t="s">
        <v>307</v>
      </c>
      <c r="C136" s="18" t="s">
        <v>187</v>
      </c>
      <c r="D136" s="4" t="s">
        <v>43</v>
      </c>
      <c r="E136" s="4">
        <v>2</v>
      </c>
      <c r="F136" s="23">
        <f t="shared" si="2"/>
        <v>5073</v>
      </c>
      <c r="G136" s="22" t="s">
        <v>308</v>
      </c>
    </row>
    <row r="137" spans="1:7" ht="12.75">
      <c r="A137" s="4">
        <v>141</v>
      </c>
      <c r="B137" s="13" t="s">
        <v>309</v>
      </c>
      <c r="C137" s="4" t="s">
        <v>310</v>
      </c>
      <c r="D137" s="4" t="s">
        <v>43</v>
      </c>
      <c r="E137" s="4">
        <v>3</v>
      </c>
      <c r="F137" s="23">
        <f t="shared" si="2"/>
        <v>5719</v>
      </c>
      <c r="G137" s="22" t="s">
        <v>311</v>
      </c>
    </row>
    <row r="138" spans="1:7" ht="12.75" customHeight="1">
      <c r="A138" s="4">
        <v>142</v>
      </c>
      <c r="B138" s="19" t="s">
        <v>312</v>
      </c>
      <c r="C138" s="4" t="s">
        <v>159</v>
      </c>
      <c r="D138" s="4" t="s">
        <v>43</v>
      </c>
      <c r="E138" s="24">
        <v>1</v>
      </c>
      <c r="F138" s="23">
        <f t="shared" si="2"/>
        <v>4427.95</v>
      </c>
      <c r="G138" s="22" t="s">
        <v>313</v>
      </c>
    </row>
    <row r="139" spans="1:7" ht="12.75">
      <c r="A139" s="4">
        <v>143</v>
      </c>
      <c r="B139" s="13" t="s">
        <v>314</v>
      </c>
      <c r="C139" s="4" t="s">
        <v>189</v>
      </c>
      <c r="D139" s="4" t="s">
        <v>43</v>
      </c>
      <c r="E139" s="4">
        <v>2</v>
      </c>
      <c r="F139" s="23">
        <f t="shared" si="2"/>
        <v>6842.849999999999</v>
      </c>
      <c r="G139" s="22" t="s">
        <v>315</v>
      </c>
    </row>
    <row r="140" spans="1:7" ht="12.75">
      <c r="A140" s="4">
        <v>144</v>
      </c>
      <c r="B140" s="13" t="s">
        <v>316</v>
      </c>
      <c r="C140" s="4" t="s">
        <v>317</v>
      </c>
      <c r="D140" s="4" t="s">
        <v>43</v>
      </c>
      <c r="E140" s="4">
        <v>3</v>
      </c>
      <c r="F140" s="23">
        <f t="shared" si="2"/>
        <v>8051.25</v>
      </c>
      <c r="G140" s="22" t="s">
        <v>318</v>
      </c>
    </row>
    <row r="141" ht="7.5" customHeight="1"/>
    <row r="142" ht="15.75">
      <c r="A142" s="14" t="s">
        <v>87</v>
      </c>
    </row>
    <row r="143" ht="12.75">
      <c r="A143" s="15" t="s">
        <v>88</v>
      </c>
    </row>
    <row r="144" ht="12.75">
      <c r="A144" s="15" t="s">
        <v>89</v>
      </c>
    </row>
    <row r="145" ht="12.75">
      <c r="A145" s="15" t="s">
        <v>90</v>
      </c>
    </row>
    <row r="146" ht="12.75">
      <c r="A146" s="15" t="s">
        <v>91</v>
      </c>
    </row>
    <row r="147" ht="12.75">
      <c r="A147" s="15" t="s">
        <v>92</v>
      </c>
    </row>
    <row r="148" ht="12.75">
      <c r="A148" s="15" t="s">
        <v>93</v>
      </c>
    </row>
    <row r="149" ht="12.75">
      <c r="A149" s="15" t="s">
        <v>94</v>
      </c>
    </row>
    <row r="150" ht="12.75">
      <c r="A150" s="15" t="s">
        <v>319</v>
      </c>
    </row>
  </sheetData>
  <sheetProtection/>
  <mergeCells count="10">
    <mergeCell ref="A2:F2"/>
    <mergeCell ref="A3:F5"/>
    <mergeCell ref="A13:F15"/>
    <mergeCell ref="A23:F23"/>
    <mergeCell ref="A68:F71"/>
    <mergeCell ref="A96:F98"/>
    <mergeCell ref="A24:F26"/>
    <mergeCell ref="A35:F37"/>
    <mergeCell ref="A46:F48"/>
    <mergeCell ref="A57:F59"/>
  </mergeCells>
  <printOptions/>
  <pageMargins left="0.7479166666666667" right="0.7479166666666667" top="0.3909722222222222" bottom="0.3631944444444445" header="0.19652777777777777" footer="0.19652777777777777"/>
  <pageSetup horizontalDpi="300" verticalDpi="300" orientation="landscape" paperSize="9"/>
  <headerFooter alignWithMargins="0">
    <oddHeader>&amp;C&amp;"Times New Roman,Полужирный"&amp;14&amp;A</oddHeader>
    <oddFooter>&amp;L&amp;"Times New Roman,Обычный"&amp;12WWW.ELEKTROMODERN.RU&amp;C&amp;"Times New Roman,Обычный"&amp;12(8512) 54 04 52&amp;R&amp;"Times New Roman,Обычный"&amp;12INFO@ELEKTROMODERN.RU</oddFoot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8.57421875" style="1" customWidth="1"/>
    <col min="2" max="2" width="18.140625" style="1" customWidth="1"/>
    <col min="3" max="3" width="10.421875" style="1" customWidth="1"/>
    <col min="4" max="4" width="14.28125" style="1" customWidth="1"/>
    <col min="5" max="5" width="10.00390625" style="1" customWidth="1"/>
    <col min="6" max="6" width="8.57421875" style="1" customWidth="1"/>
    <col min="7" max="7" width="15.57421875" style="1" customWidth="1"/>
    <col min="8" max="8" width="17.8515625" style="1" customWidth="1"/>
    <col min="9" max="9" width="0" style="1" hidden="1" customWidth="1"/>
  </cols>
  <sheetData>
    <row r="1" spans="1:8" ht="48.75" customHeight="1">
      <c r="A1" s="2"/>
      <c r="B1" s="3" t="s">
        <v>320</v>
      </c>
      <c r="C1" s="2" t="s">
        <v>96</v>
      </c>
      <c r="D1" s="3" t="s">
        <v>321</v>
      </c>
      <c r="E1" s="3" t="s">
        <v>322</v>
      </c>
      <c r="F1" s="3" t="s">
        <v>5</v>
      </c>
      <c r="G1" s="3" t="s">
        <v>323</v>
      </c>
      <c r="H1" s="3" t="s">
        <v>324</v>
      </c>
    </row>
    <row r="2" spans="1:8" ht="12.75">
      <c r="A2" s="42" t="s">
        <v>325</v>
      </c>
      <c r="B2" s="42"/>
      <c r="C2" s="42"/>
      <c r="D2" s="42"/>
      <c r="E2" s="42"/>
      <c r="F2" s="42"/>
      <c r="G2" s="42"/>
      <c r="H2" s="42"/>
    </row>
    <row r="3" spans="1:8" ht="12.75">
      <c r="A3" s="40" t="s">
        <v>326</v>
      </c>
      <c r="B3" s="40"/>
      <c r="C3" s="40"/>
      <c r="D3" s="40"/>
      <c r="E3" s="40"/>
      <c r="F3" s="40"/>
      <c r="G3" s="40"/>
      <c r="H3" s="40"/>
    </row>
    <row r="4" spans="1:8" ht="12.75">
      <c r="A4" s="40"/>
      <c r="B4" s="40"/>
      <c r="C4" s="40"/>
      <c r="D4" s="40"/>
      <c r="E4" s="40"/>
      <c r="F4" s="40"/>
      <c r="G4" s="40"/>
      <c r="H4" s="40"/>
    </row>
    <row r="5" spans="1:9" ht="12.75">
      <c r="A5" s="4">
        <v>145</v>
      </c>
      <c r="B5" s="13" t="s">
        <v>327</v>
      </c>
      <c r="C5" s="24">
        <v>0.55</v>
      </c>
      <c r="D5" s="4" t="s">
        <v>12</v>
      </c>
      <c r="E5" s="24" t="s">
        <v>328</v>
      </c>
      <c r="F5" s="25">
        <f aca="true" t="shared" si="0" ref="F5:F34">I5*1.25</f>
        <v>240.475</v>
      </c>
      <c r="G5" s="26" t="s">
        <v>329</v>
      </c>
      <c r="H5" s="26" t="s">
        <v>330</v>
      </c>
      <c r="I5" s="27">
        <v>192.38</v>
      </c>
    </row>
    <row r="6" spans="1:9" ht="12.75">
      <c r="A6" s="4">
        <v>146</v>
      </c>
      <c r="B6" s="13" t="s">
        <v>331</v>
      </c>
      <c r="C6" s="24">
        <v>0.55</v>
      </c>
      <c r="D6" s="4" t="s">
        <v>12</v>
      </c>
      <c r="E6" s="24" t="s">
        <v>328</v>
      </c>
      <c r="F6" s="25">
        <f t="shared" si="0"/>
        <v>265.925</v>
      </c>
      <c r="G6" s="26" t="s">
        <v>332</v>
      </c>
      <c r="H6" s="26" t="s">
        <v>330</v>
      </c>
      <c r="I6" s="27">
        <v>212.74</v>
      </c>
    </row>
    <row r="7" spans="1:9" ht="12.75">
      <c r="A7" s="4">
        <v>147</v>
      </c>
      <c r="B7" s="13" t="s">
        <v>333</v>
      </c>
      <c r="C7" s="24">
        <v>0.75</v>
      </c>
      <c r="D7" s="4" t="s">
        <v>12</v>
      </c>
      <c r="E7" s="24" t="s">
        <v>328</v>
      </c>
      <c r="F7" s="25">
        <f t="shared" si="0"/>
        <v>277.2375</v>
      </c>
      <c r="G7" s="26" t="s">
        <v>329</v>
      </c>
      <c r="H7" s="26" t="s">
        <v>330</v>
      </c>
      <c r="I7" s="27">
        <v>221.79</v>
      </c>
    </row>
    <row r="8" spans="1:9" ht="12.75">
      <c r="A8" s="4">
        <v>148</v>
      </c>
      <c r="B8" s="13" t="s">
        <v>334</v>
      </c>
      <c r="C8" s="24">
        <v>0.75</v>
      </c>
      <c r="D8" s="4" t="s">
        <v>12</v>
      </c>
      <c r="E8" s="24" t="s">
        <v>328</v>
      </c>
      <c r="F8" s="25">
        <f t="shared" si="0"/>
        <v>302.7125</v>
      </c>
      <c r="G8" s="26" t="s">
        <v>332</v>
      </c>
      <c r="H8" s="26" t="s">
        <v>330</v>
      </c>
      <c r="I8" s="27">
        <v>242.17</v>
      </c>
    </row>
    <row r="9" spans="1:9" ht="12.75">
      <c r="A9" s="4">
        <v>149</v>
      </c>
      <c r="B9" s="13" t="s">
        <v>335</v>
      </c>
      <c r="C9" s="24">
        <v>0.55</v>
      </c>
      <c r="D9" s="4" t="s">
        <v>12</v>
      </c>
      <c r="E9" s="24" t="s">
        <v>328</v>
      </c>
      <c r="F9" s="25">
        <f t="shared" si="0"/>
        <v>240.475</v>
      </c>
      <c r="G9" s="26" t="s">
        <v>329</v>
      </c>
      <c r="H9" s="26" t="s">
        <v>336</v>
      </c>
      <c r="I9" s="27">
        <v>192.38</v>
      </c>
    </row>
    <row r="10" spans="1:9" ht="12.75">
      <c r="A10" s="4">
        <v>150</v>
      </c>
      <c r="B10" s="13" t="s">
        <v>337</v>
      </c>
      <c r="C10" s="24">
        <v>0.55</v>
      </c>
      <c r="D10" s="4" t="s">
        <v>12</v>
      </c>
      <c r="E10" s="24" t="s">
        <v>328</v>
      </c>
      <c r="F10" s="25">
        <f t="shared" si="0"/>
        <v>265.925</v>
      </c>
      <c r="G10" s="26" t="s">
        <v>332</v>
      </c>
      <c r="H10" s="26" t="s">
        <v>336</v>
      </c>
      <c r="I10" s="27">
        <v>212.74</v>
      </c>
    </row>
    <row r="11" spans="1:9" ht="12.75">
      <c r="A11" s="4">
        <v>151</v>
      </c>
      <c r="B11" s="13" t="s">
        <v>338</v>
      </c>
      <c r="C11" s="24">
        <v>0.75</v>
      </c>
      <c r="D11" s="4" t="s">
        <v>12</v>
      </c>
      <c r="E11" s="24" t="s">
        <v>328</v>
      </c>
      <c r="F11" s="25">
        <f t="shared" si="0"/>
        <v>277.2375</v>
      </c>
      <c r="G11" s="26" t="s">
        <v>329</v>
      </c>
      <c r="H11" s="26" t="s">
        <v>336</v>
      </c>
      <c r="I11" s="27">
        <v>221.79</v>
      </c>
    </row>
    <row r="12" spans="1:9" ht="12.75">
      <c r="A12" s="4">
        <v>152</v>
      </c>
      <c r="B12" s="13" t="s">
        <v>339</v>
      </c>
      <c r="C12" s="24">
        <v>0.75</v>
      </c>
      <c r="D12" s="4" t="s">
        <v>12</v>
      </c>
      <c r="E12" s="24" t="s">
        <v>328</v>
      </c>
      <c r="F12" s="25">
        <f t="shared" si="0"/>
        <v>302.7125</v>
      </c>
      <c r="G12" s="26" t="s">
        <v>332</v>
      </c>
      <c r="H12" s="26" t="s">
        <v>336</v>
      </c>
      <c r="I12" s="27">
        <v>242.17</v>
      </c>
    </row>
    <row r="13" spans="1:9" ht="12.75">
      <c r="A13" s="4">
        <v>153</v>
      </c>
      <c r="B13" s="13" t="s">
        <v>340</v>
      </c>
      <c r="C13" s="4">
        <v>1.1</v>
      </c>
      <c r="D13" s="4" t="s">
        <v>12</v>
      </c>
      <c r="E13" s="24" t="s">
        <v>328</v>
      </c>
      <c r="F13" s="25">
        <f t="shared" si="0"/>
        <v>322.5</v>
      </c>
      <c r="G13" s="26" t="s">
        <v>329</v>
      </c>
      <c r="H13" s="26" t="s">
        <v>336</v>
      </c>
      <c r="I13" s="27">
        <v>258</v>
      </c>
    </row>
    <row r="14" spans="1:9" ht="12.75">
      <c r="A14" s="4">
        <v>154</v>
      </c>
      <c r="B14" s="13" t="s">
        <v>341</v>
      </c>
      <c r="C14" s="4">
        <v>1.1</v>
      </c>
      <c r="D14" s="4" t="s">
        <v>12</v>
      </c>
      <c r="E14" s="24" t="s">
        <v>328</v>
      </c>
      <c r="F14" s="25">
        <f t="shared" si="0"/>
        <v>347.95000000000005</v>
      </c>
      <c r="G14" s="26" t="s">
        <v>332</v>
      </c>
      <c r="H14" s="26" t="s">
        <v>336</v>
      </c>
      <c r="I14" s="27">
        <v>278.36</v>
      </c>
    </row>
    <row r="15" spans="1:9" ht="12.75">
      <c r="A15" s="4">
        <v>155</v>
      </c>
      <c r="B15" s="13" t="s">
        <v>342</v>
      </c>
      <c r="C15" s="4">
        <v>1.5</v>
      </c>
      <c r="D15" s="4" t="s">
        <v>12</v>
      </c>
      <c r="E15" s="24" t="s">
        <v>328</v>
      </c>
      <c r="F15" s="25">
        <f t="shared" si="0"/>
        <v>359.2875</v>
      </c>
      <c r="G15" s="26" t="s">
        <v>329</v>
      </c>
      <c r="H15" s="26" t="s">
        <v>336</v>
      </c>
      <c r="I15" s="27">
        <v>287.43</v>
      </c>
    </row>
    <row r="16" spans="1:9" ht="12.75">
      <c r="A16" s="4">
        <v>156</v>
      </c>
      <c r="B16" s="13" t="s">
        <v>343</v>
      </c>
      <c r="C16" s="4">
        <v>1.5</v>
      </c>
      <c r="D16" s="4" t="s">
        <v>24</v>
      </c>
      <c r="E16" s="24" t="s">
        <v>328</v>
      </c>
      <c r="F16" s="25">
        <f t="shared" si="0"/>
        <v>384.7375</v>
      </c>
      <c r="G16" s="26" t="s">
        <v>332</v>
      </c>
      <c r="H16" s="26" t="s">
        <v>336</v>
      </c>
      <c r="I16" s="27">
        <v>307.79</v>
      </c>
    </row>
    <row r="17" spans="1:9" ht="12.75">
      <c r="A17" s="4">
        <v>157</v>
      </c>
      <c r="B17" s="13" t="s">
        <v>344</v>
      </c>
      <c r="C17" s="4">
        <v>2.2</v>
      </c>
      <c r="D17" s="4" t="s">
        <v>24</v>
      </c>
      <c r="E17" s="24" t="s">
        <v>328</v>
      </c>
      <c r="F17" s="25">
        <f t="shared" si="0"/>
        <v>410.20000000000005</v>
      </c>
      <c r="G17" s="26" t="s">
        <v>329</v>
      </c>
      <c r="H17" s="26" t="s">
        <v>336</v>
      </c>
      <c r="I17" s="27">
        <v>328.16</v>
      </c>
    </row>
    <row r="18" spans="1:9" ht="12.75">
      <c r="A18" s="4">
        <v>158</v>
      </c>
      <c r="B18" s="13" t="s">
        <v>345</v>
      </c>
      <c r="C18" s="4">
        <v>2.2</v>
      </c>
      <c r="D18" s="4" t="s">
        <v>24</v>
      </c>
      <c r="E18" s="24" t="s">
        <v>328</v>
      </c>
      <c r="F18" s="25">
        <f t="shared" si="0"/>
        <v>435.65</v>
      </c>
      <c r="G18" s="26" t="s">
        <v>332</v>
      </c>
      <c r="H18" s="26" t="s">
        <v>336</v>
      </c>
      <c r="I18" s="27">
        <v>348.52</v>
      </c>
    </row>
    <row r="19" spans="1:9" ht="12.75">
      <c r="A19" s="4">
        <v>159</v>
      </c>
      <c r="B19" s="13" t="s">
        <v>346</v>
      </c>
      <c r="C19" s="24">
        <v>0.12</v>
      </c>
      <c r="D19" s="4" t="s">
        <v>12</v>
      </c>
      <c r="E19" s="24" t="s">
        <v>328</v>
      </c>
      <c r="F19" s="25">
        <f t="shared" si="0"/>
        <v>195.2</v>
      </c>
      <c r="G19" s="26" t="s">
        <v>329</v>
      </c>
      <c r="H19" s="26" t="s">
        <v>330</v>
      </c>
      <c r="I19" s="27">
        <v>156.16</v>
      </c>
    </row>
    <row r="20" spans="1:9" ht="12.75">
      <c r="A20" s="4">
        <v>160</v>
      </c>
      <c r="B20" s="13" t="s">
        <v>347</v>
      </c>
      <c r="C20" s="24">
        <v>0.12</v>
      </c>
      <c r="D20" s="4" t="s">
        <v>12</v>
      </c>
      <c r="E20" s="24" t="s">
        <v>328</v>
      </c>
      <c r="F20" s="25">
        <f t="shared" si="0"/>
        <v>220.6625</v>
      </c>
      <c r="G20" s="26" t="s">
        <v>332</v>
      </c>
      <c r="H20" s="26" t="s">
        <v>330</v>
      </c>
      <c r="I20" s="27">
        <v>176.53</v>
      </c>
    </row>
    <row r="21" spans="1:9" ht="12.75">
      <c r="A21" s="4">
        <v>161</v>
      </c>
      <c r="B21" s="13" t="s">
        <v>348</v>
      </c>
      <c r="C21" s="24">
        <v>0.18</v>
      </c>
      <c r="D21" s="4" t="s">
        <v>12</v>
      </c>
      <c r="E21" s="24" t="s">
        <v>328</v>
      </c>
      <c r="F21" s="25">
        <f t="shared" si="0"/>
        <v>203.6875</v>
      </c>
      <c r="G21" s="26" t="s">
        <v>329</v>
      </c>
      <c r="H21" s="26" t="s">
        <v>330</v>
      </c>
      <c r="I21" s="27">
        <v>162.95</v>
      </c>
    </row>
    <row r="22" spans="1:9" ht="12.75">
      <c r="A22" s="4">
        <v>162</v>
      </c>
      <c r="B22" s="13" t="s">
        <v>349</v>
      </c>
      <c r="C22" s="24">
        <v>0.18</v>
      </c>
      <c r="D22" s="4" t="s">
        <v>12</v>
      </c>
      <c r="E22" s="24" t="s">
        <v>328</v>
      </c>
      <c r="F22" s="25">
        <f t="shared" si="0"/>
        <v>229.1375</v>
      </c>
      <c r="G22" s="26" t="s">
        <v>332</v>
      </c>
      <c r="H22" s="26" t="s">
        <v>330</v>
      </c>
      <c r="I22" s="27">
        <v>183.31</v>
      </c>
    </row>
    <row r="23" spans="1:9" ht="12.75">
      <c r="A23" s="4">
        <v>163</v>
      </c>
      <c r="B23" s="13" t="s">
        <v>350</v>
      </c>
      <c r="C23" s="24">
        <v>0.25</v>
      </c>
      <c r="D23" s="4" t="s">
        <v>12</v>
      </c>
      <c r="E23" s="24" t="s">
        <v>328</v>
      </c>
      <c r="F23" s="25">
        <f t="shared" si="0"/>
        <v>212.175</v>
      </c>
      <c r="G23" s="26" t="s">
        <v>329</v>
      </c>
      <c r="H23" s="26" t="s">
        <v>330</v>
      </c>
      <c r="I23" s="27">
        <v>169.74</v>
      </c>
    </row>
    <row r="24" spans="1:9" ht="12.75">
      <c r="A24" s="4">
        <v>164</v>
      </c>
      <c r="B24" s="13" t="s">
        <v>351</v>
      </c>
      <c r="C24" s="24">
        <v>0.25</v>
      </c>
      <c r="D24" s="4" t="s">
        <v>12</v>
      </c>
      <c r="E24" s="24" t="s">
        <v>328</v>
      </c>
      <c r="F24" s="25">
        <f t="shared" si="0"/>
        <v>237.625</v>
      </c>
      <c r="G24" s="26" t="s">
        <v>332</v>
      </c>
      <c r="H24" s="26" t="s">
        <v>330</v>
      </c>
      <c r="I24" s="27">
        <v>190.1</v>
      </c>
    </row>
    <row r="25" spans="1:9" ht="12.75">
      <c r="A25" s="4">
        <v>165</v>
      </c>
      <c r="B25" s="13" t="s">
        <v>352</v>
      </c>
      <c r="C25" s="24">
        <v>0.37</v>
      </c>
      <c r="D25" s="4" t="s">
        <v>12</v>
      </c>
      <c r="E25" s="24" t="s">
        <v>328</v>
      </c>
      <c r="F25" s="25">
        <f t="shared" si="0"/>
        <v>226.325</v>
      </c>
      <c r="G25" s="26" t="s">
        <v>329</v>
      </c>
      <c r="H25" s="26" t="s">
        <v>330</v>
      </c>
      <c r="I25" s="27">
        <v>181.06</v>
      </c>
    </row>
    <row r="26" spans="1:9" ht="12.75">
      <c r="A26" s="4">
        <v>166</v>
      </c>
      <c r="B26" s="13" t="s">
        <v>353</v>
      </c>
      <c r="C26" s="24">
        <v>0.37</v>
      </c>
      <c r="D26" s="4" t="s">
        <v>12</v>
      </c>
      <c r="E26" s="24" t="s">
        <v>328</v>
      </c>
      <c r="F26" s="25">
        <f t="shared" si="0"/>
        <v>251.77499999999998</v>
      </c>
      <c r="G26" s="26" t="s">
        <v>332</v>
      </c>
      <c r="H26" s="26" t="s">
        <v>330</v>
      </c>
      <c r="I26" s="27">
        <v>201.42</v>
      </c>
    </row>
    <row r="27" spans="1:9" ht="12.75">
      <c r="A27" s="4">
        <v>167</v>
      </c>
      <c r="B27" s="13" t="s">
        <v>354</v>
      </c>
      <c r="C27" s="24">
        <v>0.12</v>
      </c>
      <c r="D27" s="4" t="s">
        <v>12</v>
      </c>
      <c r="E27" s="24" t="s">
        <v>328</v>
      </c>
      <c r="F27" s="25">
        <f t="shared" si="0"/>
        <v>195.2</v>
      </c>
      <c r="G27" s="26" t="s">
        <v>329</v>
      </c>
      <c r="H27" s="26" t="s">
        <v>336</v>
      </c>
      <c r="I27" s="27">
        <v>156.16</v>
      </c>
    </row>
    <row r="28" spans="1:9" ht="12.75">
      <c r="A28" s="4">
        <v>168</v>
      </c>
      <c r="B28" s="13" t="s">
        <v>355</v>
      </c>
      <c r="C28" s="24">
        <v>0.12</v>
      </c>
      <c r="D28" s="4" t="s">
        <v>12</v>
      </c>
      <c r="E28" s="24" t="s">
        <v>328</v>
      </c>
      <c r="F28" s="25">
        <f t="shared" si="0"/>
        <v>220.6625</v>
      </c>
      <c r="G28" s="26" t="s">
        <v>332</v>
      </c>
      <c r="H28" s="26" t="s">
        <v>336</v>
      </c>
      <c r="I28" s="27">
        <v>176.53</v>
      </c>
    </row>
    <row r="29" spans="1:9" ht="12.75">
      <c r="A29" s="4">
        <v>169</v>
      </c>
      <c r="B29" s="13" t="s">
        <v>356</v>
      </c>
      <c r="C29" s="24">
        <v>0.18</v>
      </c>
      <c r="D29" s="4" t="s">
        <v>12</v>
      </c>
      <c r="E29" s="24" t="s">
        <v>328</v>
      </c>
      <c r="F29" s="25">
        <f t="shared" si="0"/>
        <v>203.6875</v>
      </c>
      <c r="G29" s="26" t="s">
        <v>329</v>
      </c>
      <c r="H29" s="26" t="s">
        <v>336</v>
      </c>
      <c r="I29" s="27">
        <v>162.95</v>
      </c>
    </row>
    <row r="30" spans="1:9" ht="12.75">
      <c r="A30" s="4">
        <v>170</v>
      </c>
      <c r="B30" s="13" t="s">
        <v>357</v>
      </c>
      <c r="C30" s="24">
        <v>0.18</v>
      </c>
      <c r="D30" s="4" t="s">
        <v>24</v>
      </c>
      <c r="E30" s="24" t="s">
        <v>328</v>
      </c>
      <c r="F30" s="25">
        <f t="shared" si="0"/>
        <v>229.1375</v>
      </c>
      <c r="G30" s="26" t="s">
        <v>332</v>
      </c>
      <c r="H30" s="26" t="s">
        <v>336</v>
      </c>
      <c r="I30" s="27">
        <v>183.31</v>
      </c>
    </row>
    <row r="31" spans="1:9" ht="12.75">
      <c r="A31" s="4">
        <v>171</v>
      </c>
      <c r="B31" s="13" t="s">
        <v>358</v>
      </c>
      <c r="C31" s="24">
        <v>0.25</v>
      </c>
      <c r="D31" s="4" t="s">
        <v>24</v>
      </c>
      <c r="E31" s="24" t="s">
        <v>328</v>
      </c>
      <c r="F31" s="25">
        <f t="shared" si="0"/>
        <v>212.175</v>
      </c>
      <c r="G31" s="26" t="s">
        <v>329</v>
      </c>
      <c r="H31" s="26" t="s">
        <v>336</v>
      </c>
      <c r="I31" s="27">
        <v>169.74</v>
      </c>
    </row>
    <row r="32" spans="1:9" ht="12.75">
      <c r="A32" s="4">
        <v>172</v>
      </c>
      <c r="B32" s="13" t="s">
        <v>359</v>
      </c>
      <c r="C32" s="24">
        <v>0.25</v>
      </c>
      <c r="D32" s="4" t="s">
        <v>24</v>
      </c>
      <c r="E32" s="24" t="s">
        <v>328</v>
      </c>
      <c r="F32" s="25">
        <f t="shared" si="0"/>
        <v>237.625</v>
      </c>
      <c r="G32" s="26" t="s">
        <v>332</v>
      </c>
      <c r="H32" s="26" t="s">
        <v>336</v>
      </c>
      <c r="I32" s="27">
        <v>190.1</v>
      </c>
    </row>
    <row r="33" spans="1:9" ht="12.75">
      <c r="A33" s="4">
        <v>173</v>
      </c>
      <c r="B33" s="13" t="s">
        <v>360</v>
      </c>
      <c r="C33" s="24">
        <v>0.37</v>
      </c>
      <c r="D33" s="4" t="s">
        <v>12</v>
      </c>
      <c r="E33" s="24" t="s">
        <v>328</v>
      </c>
      <c r="F33" s="25">
        <f t="shared" si="0"/>
        <v>226.325</v>
      </c>
      <c r="G33" s="26" t="s">
        <v>329</v>
      </c>
      <c r="H33" s="26" t="s">
        <v>330</v>
      </c>
      <c r="I33" s="27">
        <v>181.06</v>
      </c>
    </row>
    <row r="34" spans="1:9" ht="12.75">
      <c r="A34" s="4">
        <v>174</v>
      </c>
      <c r="B34" s="13" t="s">
        <v>361</v>
      </c>
      <c r="C34" s="24">
        <v>0.37</v>
      </c>
      <c r="D34" s="4" t="s">
        <v>12</v>
      </c>
      <c r="E34" s="24" t="s">
        <v>328</v>
      </c>
      <c r="F34" s="25">
        <f t="shared" si="0"/>
        <v>251.77499999999998</v>
      </c>
      <c r="G34" s="26" t="s">
        <v>332</v>
      </c>
      <c r="H34" s="26" t="s">
        <v>330</v>
      </c>
      <c r="I34" s="27">
        <v>201.42</v>
      </c>
    </row>
    <row r="35" spans="1:8" ht="12.75" customHeight="1" hidden="1">
      <c r="A35" s="45"/>
      <c r="B35" s="45"/>
      <c r="C35" s="45"/>
      <c r="D35" s="45"/>
      <c r="E35" s="45"/>
      <c r="F35" s="45"/>
      <c r="G35" s="45"/>
      <c r="H35" s="45"/>
    </row>
    <row r="36" spans="1:9" ht="12.75">
      <c r="A36" s="4">
        <v>175</v>
      </c>
      <c r="B36" s="13" t="s">
        <v>362</v>
      </c>
      <c r="C36" s="24">
        <v>0.55</v>
      </c>
      <c r="D36" s="4" t="s">
        <v>12</v>
      </c>
      <c r="E36" s="24" t="s">
        <v>328</v>
      </c>
      <c r="F36" s="25">
        <f aca="true" t="shared" si="1" ref="F36:F47">I36*1.25</f>
        <v>240.475</v>
      </c>
      <c r="G36" s="26" t="s">
        <v>329</v>
      </c>
      <c r="H36" s="26" t="s">
        <v>336</v>
      </c>
      <c r="I36" s="27">
        <v>192.38</v>
      </c>
    </row>
    <row r="37" spans="1:9" ht="12.75">
      <c r="A37" s="4">
        <v>176</v>
      </c>
      <c r="B37" s="13" t="s">
        <v>363</v>
      </c>
      <c r="C37" s="24">
        <v>0.55</v>
      </c>
      <c r="D37" s="4" t="s">
        <v>12</v>
      </c>
      <c r="E37" s="24" t="s">
        <v>328</v>
      </c>
      <c r="F37" s="25">
        <f t="shared" si="1"/>
        <v>265.925</v>
      </c>
      <c r="G37" s="26" t="s">
        <v>332</v>
      </c>
      <c r="H37" s="26" t="s">
        <v>336</v>
      </c>
      <c r="I37" s="27">
        <v>212.74</v>
      </c>
    </row>
    <row r="38" spans="1:9" ht="12.75">
      <c r="A38" s="4">
        <v>177</v>
      </c>
      <c r="B38" s="13" t="s">
        <v>364</v>
      </c>
      <c r="C38" s="24">
        <v>0.75</v>
      </c>
      <c r="D38" s="4" t="s">
        <v>12</v>
      </c>
      <c r="E38" s="24" t="s">
        <v>328</v>
      </c>
      <c r="F38" s="25">
        <f t="shared" si="1"/>
        <v>277.2375</v>
      </c>
      <c r="G38" s="26" t="s">
        <v>329</v>
      </c>
      <c r="H38" s="26" t="s">
        <v>336</v>
      </c>
      <c r="I38" s="27">
        <v>221.79</v>
      </c>
    </row>
    <row r="39" spans="1:9" ht="12.75">
      <c r="A39" s="4">
        <v>178</v>
      </c>
      <c r="B39" s="13" t="s">
        <v>365</v>
      </c>
      <c r="C39" s="24">
        <v>0.75</v>
      </c>
      <c r="D39" s="4" t="s">
        <v>12</v>
      </c>
      <c r="E39" s="24" t="s">
        <v>328</v>
      </c>
      <c r="F39" s="25">
        <f t="shared" si="1"/>
        <v>302.7125</v>
      </c>
      <c r="G39" s="26" t="s">
        <v>332</v>
      </c>
      <c r="H39" s="26" t="s">
        <v>336</v>
      </c>
      <c r="I39" s="27">
        <v>242.17</v>
      </c>
    </row>
    <row r="40" spans="1:9" ht="12.75">
      <c r="A40" s="4">
        <v>179</v>
      </c>
      <c r="B40" s="13" t="s">
        <v>366</v>
      </c>
      <c r="C40" s="4">
        <v>1.1</v>
      </c>
      <c r="D40" s="4" t="s">
        <v>12</v>
      </c>
      <c r="E40" s="24" t="s">
        <v>328</v>
      </c>
      <c r="F40" s="25">
        <f t="shared" si="1"/>
        <v>322.5</v>
      </c>
      <c r="G40" s="26" t="s">
        <v>329</v>
      </c>
      <c r="H40" s="26" t="s">
        <v>336</v>
      </c>
      <c r="I40" s="27">
        <v>258</v>
      </c>
    </row>
    <row r="41" spans="1:9" ht="12.75">
      <c r="A41" s="4">
        <v>180</v>
      </c>
      <c r="B41" s="13" t="s">
        <v>367</v>
      </c>
      <c r="C41" s="4">
        <v>1.1</v>
      </c>
      <c r="D41" s="4" t="s">
        <v>12</v>
      </c>
      <c r="E41" s="24" t="s">
        <v>328</v>
      </c>
      <c r="F41" s="25">
        <f t="shared" si="1"/>
        <v>347.95000000000005</v>
      </c>
      <c r="G41" s="26" t="s">
        <v>332</v>
      </c>
      <c r="H41" s="26" t="s">
        <v>336</v>
      </c>
      <c r="I41" s="27">
        <v>278.36</v>
      </c>
    </row>
    <row r="42" spans="1:9" ht="12.75">
      <c r="A42" s="4">
        <v>181</v>
      </c>
      <c r="B42" s="13" t="s">
        <v>368</v>
      </c>
      <c r="C42" s="4">
        <v>1.5</v>
      </c>
      <c r="D42" s="4" t="s">
        <v>12</v>
      </c>
      <c r="E42" s="24" t="s">
        <v>328</v>
      </c>
      <c r="F42" s="25">
        <f t="shared" si="1"/>
        <v>359.2875</v>
      </c>
      <c r="G42" s="26" t="s">
        <v>329</v>
      </c>
      <c r="H42" s="26" t="s">
        <v>336</v>
      </c>
      <c r="I42" s="27">
        <v>287.43</v>
      </c>
    </row>
    <row r="43" spans="1:9" ht="12.75">
      <c r="A43" s="4">
        <v>182</v>
      </c>
      <c r="B43" s="13" t="s">
        <v>369</v>
      </c>
      <c r="C43" s="4">
        <v>1.5</v>
      </c>
      <c r="D43" s="4" t="s">
        <v>12</v>
      </c>
      <c r="E43" s="24" t="s">
        <v>328</v>
      </c>
      <c r="F43" s="25">
        <f t="shared" si="1"/>
        <v>384.7375</v>
      </c>
      <c r="G43" s="26" t="s">
        <v>332</v>
      </c>
      <c r="H43" s="26" t="s">
        <v>336</v>
      </c>
      <c r="I43" s="27">
        <v>307.79</v>
      </c>
    </row>
    <row r="44" spans="1:9" ht="12.75">
      <c r="A44" s="4">
        <v>183</v>
      </c>
      <c r="B44" s="13" t="s">
        <v>370</v>
      </c>
      <c r="C44" s="4">
        <v>2.2</v>
      </c>
      <c r="D44" s="4" t="s">
        <v>12</v>
      </c>
      <c r="E44" s="24" t="s">
        <v>328</v>
      </c>
      <c r="F44" s="25">
        <f t="shared" si="1"/>
        <v>410.20000000000005</v>
      </c>
      <c r="G44" s="26" t="s">
        <v>329</v>
      </c>
      <c r="H44" s="26" t="s">
        <v>336</v>
      </c>
      <c r="I44" s="27">
        <v>328.16</v>
      </c>
    </row>
    <row r="45" spans="1:9" ht="12.75">
      <c r="A45" s="4">
        <v>184</v>
      </c>
      <c r="B45" s="13" t="s">
        <v>371</v>
      </c>
      <c r="C45" s="4">
        <v>2.2</v>
      </c>
      <c r="D45" s="4" t="s">
        <v>24</v>
      </c>
      <c r="E45" s="24" t="s">
        <v>328</v>
      </c>
      <c r="F45" s="25">
        <f t="shared" si="1"/>
        <v>435.65</v>
      </c>
      <c r="G45" s="26" t="s">
        <v>332</v>
      </c>
      <c r="H45" s="26" t="s">
        <v>336</v>
      </c>
      <c r="I45" s="27">
        <v>348.52</v>
      </c>
    </row>
    <row r="46" spans="1:9" ht="12.75">
      <c r="A46" s="4">
        <v>185</v>
      </c>
      <c r="B46" s="13" t="s">
        <v>372</v>
      </c>
      <c r="C46" s="24">
        <v>0.37</v>
      </c>
      <c r="D46" s="4" t="s">
        <v>24</v>
      </c>
      <c r="E46" s="24" t="s">
        <v>328</v>
      </c>
      <c r="F46" s="25">
        <f t="shared" si="1"/>
        <v>226.325</v>
      </c>
      <c r="G46" s="26" t="s">
        <v>329</v>
      </c>
      <c r="H46" s="26" t="s">
        <v>336</v>
      </c>
      <c r="I46" s="27">
        <v>181.06</v>
      </c>
    </row>
    <row r="47" spans="1:9" ht="12.75">
      <c r="A47" s="4">
        <v>186</v>
      </c>
      <c r="B47" s="13" t="s">
        <v>373</v>
      </c>
      <c r="C47" s="24">
        <v>0.37</v>
      </c>
      <c r="D47" s="4" t="s">
        <v>24</v>
      </c>
      <c r="E47" s="24" t="s">
        <v>328</v>
      </c>
      <c r="F47" s="25">
        <f t="shared" si="1"/>
        <v>251.77499999999998</v>
      </c>
      <c r="G47" s="26" t="s">
        <v>332</v>
      </c>
      <c r="H47" s="26" t="s">
        <v>336</v>
      </c>
      <c r="I47" s="27">
        <v>201.42</v>
      </c>
    </row>
    <row r="48" spans="1:8" ht="12.75" customHeight="1" hidden="1">
      <c r="A48" s="28"/>
      <c r="B48" s="13" t="s">
        <v>346</v>
      </c>
      <c r="C48" s="24">
        <v>0.12</v>
      </c>
      <c r="D48" s="4" t="s">
        <v>12</v>
      </c>
      <c r="E48" s="24" t="s">
        <v>328</v>
      </c>
      <c r="F48" s="5"/>
      <c r="G48" s="26" t="s">
        <v>329</v>
      </c>
      <c r="H48" s="26" t="s">
        <v>330</v>
      </c>
    </row>
    <row r="49" spans="1:8" ht="12.75" hidden="1">
      <c r="A49" s="28"/>
      <c r="B49" s="13" t="s">
        <v>347</v>
      </c>
      <c r="C49" s="24">
        <v>0.12</v>
      </c>
      <c r="D49" s="4" t="s">
        <v>12</v>
      </c>
      <c r="E49" s="24" t="s">
        <v>328</v>
      </c>
      <c r="F49" s="5"/>
      <c r="G49" s="26" t="s">
        <v>332</v>
      </c>
      <c r="H49" s="26" t="s">
        <v>330</v>
      </c>
    </row>
    <row r="50" spans="1:8" ht="12.75" hidden="1">
      <c r="A50" s="28"/>
      <c r="B50" s="13" t="s">
        <v>348</v>
      </c>
      <c r="C50" s="24">
        <v>0.18</v>
      </c>
      <c r="D50" s="4" t="s">
        <v>12</v>
      </c>
      <c r="E50" s="24" t="s">
        <v>328</v>
      </c>
      <c r="F50" s="5"/>
      <c r="G50" s="26" t="s">
        <v>329</v>
      </c>
      <c r="H50" s="26" t="s">
        <v>330</v>
      </c>
    </row>
    <row r="51" spans="1:8" ht="12.75" hidden="1">
      <c r="A51" s="28"/>
      <c r="B51" s="13" t="s">
        <v>349</v>
      </c>
      <c r="C51" s="24">
        <v>0.18</v>
      </c>
      <c r="D51" s="4" t="s">
        <v>12</v>
      </c>
      <c r="E51" s="24" t="s">
        <v>328</v>
      </c>
      <c r="F51" s="5"/>
      <c r="G51" s="26" t="s">
        <v>332</v>
      </c>
      <c r="H51" s="26" t="s">
        <v>330</v>
      </c>
    </row>
    <row r="52" spans="1:8" ht="12.75" hidden="1">
      <c r="A52" s="28"/>
      <c r="B52" s="13" t="s">
        <v>350</v>
      </c>
      <c r="C52" s="24">
        <v>0.25</v>
      </c>
      <c r="D52" s="4" t="s">
        <v>12</v>
      </c>
      <c r="E52" s="24" t="s">
        <v>328</v>
      </c>
      <c r="F52" s="5"/>
      <c r="G52" s="26" t="s">
        <v>329</v>
      </c>
      <c r="H52" s="26" t="s">
        <v>330</v>
      </c>
    </row>
    <row r="53" spans="1:8" ht="12.75" hidden="1">
      <c r="A53" s="28"/>
      <c r="B53" s="13" t="s">
        <v>351</v>
      </c>
      <c r="C53" s="24">
        <v>0.25</v>
      </c>
      <c r="D53" s="4" t="s">
        <v>12</v>
      </c>
      <c r="E53" s="24" t="s">
        <v>328</v>
      </c>
      <c r="F53" s="5"/>
      <c r="G53" s="26" t="s">
        <v>332</v>
      </c>
      <c r="H53" s="26" t="s">
        <v>330</v>
      </c>
    </row>
    <row r="54" spans="1:8" ht="12.75" hidden="1">
      <c r="A54" s="28"/>
      <c r="B54" s="13" t="s">
        <v>352</v>
      </c>
      <c r="C54" s="24">
        <v>0.37</v>
      </c>
      <c r="D54" s="4" t="s">
        <v>12</v>
      </c>
      <c r="E54" s="24" t="s">
        <v>328</v>
      </c>
      <c r="F54" s="5"/>
      <c r="G54" s="26" t="s">
        <v>329</v>
      </c>
      <c r="H54" s="26" t="s">
        <v>330</v>
      </c>
    </row>
    <row r="55" spans="1:8" ht="12.75" hidden="1">
      <c r="A55" s="28"/>
      <c r="B55" s="13" t="s">
        <v>353</v>
      </c>
      <c r="C55" s="24">
        <v>0.37</v>
      </c>
      <c r="D55" s="4" t="s">
        <v>12</v>
      </c>
      <c r="E55" s="24" t="s">
        <v>328</v>
      </c>
      <c r="F55" s="10">
        <f>191*0.95</f>
        <v>181.45</v>
      </c>
      <c r="G55" s="26" t="s">
        <v>332</v>
      </c>
      <c r="H55" s="26" t="s">
        <v>330</v>
      </c>
    </row>
    <row r="56" spans="1:8" ht="12.75" hidden="1">
      <c r="A56" s="28"/>
      <c r="B56" s="13" t="s">
        <v>354</v>
      </c>
      <c r="C56" s="24">
        <v>0.12</v>
      </c>
      <c r="D56" s="4" t="s">
        <v>12</v>
      </c>
      <c r="E56" s="24" t="s">
        <v>328</v>
      </c>
      <c r="F56" s="10">
        <f>191*0.95</f>
        <v>181.45</v>
      </c>
      <c r="G56" s="26" t="s">
        <v>329</v>
      </c>
      <c r="H56" s="26" t="s">
        <v>336</v>
      </c>
    </row>
    <row r="57" spans="1:8" ht="12.75" hidden="1">
      <c r="A57" s="28"/>
      <c r="B57" s="13" t="s">
        <v>355</v>
      </c>
      <c r="C57" s="24">
        <v>0.12</v>
      </c>
      <c r="D57" s="4" t="s">
        <v>12</v>
      </c>
      <c r="E57" s="24" t="s">
        <v>328</v>
      </c>
      <c r="F57" s="10">
        <f>191*0.95</f>
        <v>181.45</v>
      </c>
      <c r="G57" s="26" t="s">
        <v>332</v>
      </c>
      <c r="H57" s="26" t="s">
        <v>336</v>
      </c>
    </row>
    <row r="58" spans="1:8" ht="12.75" hidden="1">
      <c r="A58" s="28"/>
      <c r="B58" s="13" t="s">
        <v>356</v>
      </c>
      <c r="C58" s="24">
        <v>0.18</v>
      </c>
      <c r="D58" s="4" t="s">
        <v>12</v>
      </c>
      <c r="E58" s="24" t="s">
        <v>328</v>
      </c>
      <c r="F58" s="10">
        <f>191*0.95</f>
        <v>181.45</v>
      </c>
      <c r="G58" s="26" t="s">
        <v>329</v>
      </c>
      <c r="H58" s="26" t="s">
        <v>336</v>
      </c>
    </row>
    <row r="59" spans="1:8" ht="12.75" hidden="1">
      <c r="A59" s="28"/>
      <c r="B59" s="13" t="s">
        <v>357</v>
      </c>
      <c r="C59" s="24">
        <v>0.18</v>
      </c>
      <c r="D59" s="4" t="s">
        <v>24</v>
      </c>
      <c r="E59" s="24" t="s">
        <v>328</v>
      </c>
      <c r="F59" s="10">
        <f>203*0.95</f>
        <v>192.85</v>
      </c>
      <c r="G59" s="26" t="s">
        <v>332</v>
      </c>
      <c r="H59" s="26" t="s">
        <v>336</v>
      </c>
    </row>
    <row r="60" spans="1:8" ht="12.75" hidden="1">
      <c r="A60" s="28"/>
      <c r="B60" s="13" t="s">
        <v>358</v>
      </c>
      <c r="C60" s="24">
        <v>0.25</v>
      </c>
      <c r="D60" s="4" t="s">
        <v>24</v>
      </c>
      <c r="E60" s="24" t="s">
        <v>328</v>
      </c>
      <c r="F60" s="10">
        <f>203*0.95</f>
        <v>192.85</v>
      </c>
      <c r="G60" s="26" t="s">
        <v>329</v>
      </c>
      <c r="H60" s="26" t="s">
        <v>336</v>
      </c>
    </row>
    <row r="61" spans="1:8" ht="12.75" hidden="1">
      <c r="A61" s="28"/>
      <c r="B61" s="13" t="s">
        <v>351</v>
      </c>
      <c r="C61" s="24">
        <v>0.25</v>
      </c>
      <c r="D61" s="4" t="s">
        <v>24</v>
      </c>
      <c r="E61" s="24" t="s">
        <v>328</v>
      </c>
      <c r="F61" s="10">
        <f>237*0.95</f>
        <v>225.14999999999998</v>
      </c>
      <c r="G61" s="26" t="s">
        <v>332</v>
      </c>
      <c r="H61" s="26" t="s">
        <v>336</v>
      </c>
    </row>
    <row r="62" spans="1:8" ht="18" customHeight="1">
      <c r="A62" s="40" t="s">
        <v>374</v>
      </c>
      <c r="B62" s="40"/>
      <c r="C62" s="40"/>
      <c r="D62" s="40"/>
      <c r="E62" s="40"/>
      <c r="F62" s="40"/>
      <c r="G62" s="40"/>
      <c r="H62" s="40"/>
    </row>
    <row r="63" spans="1:8" ht="12.75" customHeight="1" hidden="1">
      <c r="A63" s="40"/>
      <c r="B63" s="40"/>
      <c r="C63" s="40"/>
      <c r="D63" s="40"/>
      <c r="E63" s="40"/>
      <c r="F63" s="40"/>
      <c r="G63" s="40"/>
      <c r="H63" s="40"/>
    </row>
    <row r="64" spans="1:8" ht="12.75" customHeight="1" hidden="1">
      <c r="A64" s="40"/>
      <c r="B64" s="40"/>
      <c r="C64" s="40"/>
      <c r="D64" s="40"/>
      <c r="E64" s="40"/>
      <c r="F64" s="40"/>
      <c r="G64" s="40"/>
      <c r="H64" s="40"/>
    </row>
    <row r="65" spans="1:8" ht="42.75" customHeight="1">
      <c r="A65" s="40"/>
      <c r="B65" s="40"/>
      <c r="C65" s="40"/>
      <c r="D65" s="40"/>
      <c r="E65" s="40"/>
      <c r="F65" s="40"/>
      <c r="G65" s="40"/>
      <c r="H65" s="40"/>
    </row>
    <row r="66" spans="1:9" ht="12.75">
      <c r="A66" s="4">
        <v>187</v>
      </c>
      <c r="B66" s="13" t="s">
        <v>375</v>
      </c>
      <c r="C66" s="24">
        <v>0.55</v>
      </c>
      <c r="D66" s="4" t="s">
        <v>12</v>
      </c>
      <c r="E66" s="24" t="s">
        <v>328</v>
      </c>
      <c r="F66" s="25">
        <f aca="true" t="shared" si="2" ref="F66:F95">I66*1.25</f>
        <v>288.5625</v>
      </c>
      <c r="G66" s="26" t="s">
        <v>329</v>
      </c>
      <c r="H66" s="26" t="s">
        <v>330</v>
      </c>
      <c r="I66" s="27">
        <v>230.85</v>
      </c>
    </row>
    <row r="67" spans="1:9" ht="12.75">
      <c r="A67" s="4">
        <v>188</v>
      </c>
      <c r="B67" s="13" t="s">
        <v>376</v>
      </c>
      <c r="C67" s="24">
        <v>0.55</v>
      </c>
      <c r="D67" s="4" t="s">
        <v>12</v>
      </c>
      <c r="E67" s="24" t="s">
        <v>328</v>
      </c>
      <c r="F67" s="25">
        <f t="shared" si="2"/>
        <v>314.0125</v>
      </c>
      <c r="G67" s="26" t="s">
        <v>332</v>
      </c>
      <c r="H67" s="26" t="s">
        <v>330</v>
      </c>
      <c r="I67" s="27">
        <v>251.21</v>
      </c>
    </row>
    <row r="68" spans="1:9" ht="12.75">
      <c r="A68" s="4">
        <v>189</v>
      </c>
      <c r="B68" s="13" t="s">
        <v>377</v>
      </c>
      <c r="C68" s="24">
        <v>0.75</v>
      </c>
      <c r="D68" s="4" t="s">
        <v>12</v>
      </c>
      <c r="E68" s="24" t="s">
        <v>328</v>
      </c>
      <c r="F68" s="25">
        <f t="shared" si="2"/>
        <v>332.6875</v>
      </c>
      <c r="G68" s="26" t="s">
        <v>329</v>
      </c>
      <c r="H68" s="26" t="s">
        <v>330</v>
      </c>
      <c r="I68" s="27">
        <v>266.15</v>
      </c>
    </row>
    <row r="69" spans="1:9" ht="12.75">
      <c r="A69" s="4">
        <v>190</v>
      </c>
      <c r="B69" s="13" t="s">
        <v>378</v>
      </c>
      <c r="C69" s="24">
        <v>0.75</v>
      </c>
      <c r="D69" s="4" t="s">
        <v>12</v>
      </c>
      <c r="E69" s="24" t="s">
        <v>328</v>
      </c>
      <c r="F69" s="25">
        <f t="shared" si="2"/>
        <v>358.1375</v>
      </c>
      <c r="G69" s="26" t="s">
        <v>332</v>
      </c>
      <c r="H69" s="26" t="s">
        <v>330</v>
      </c>
      <c r="I69" s="27">
        <v>286.51</v>
      </c>
    </row>
    <row r="70" spans="1:9" ht="12.75">
      <c r="A70" s="4">
        <v>191</v>
      </c>
      <c r="B70" s="13" t="s">
        <v>379</v>
      </c>
      <c r="C70" s="24">
        <v>0.55</v>
      </c>
      <c r="D70" s="4" t="s">
        <v>12</v>
      </c>
      <c r="E70" s="24" t="s">
        <v>328</v>
      </c>
      <c r="F70" s="25">
        <f t="shared" si="2"/>
        <v>288.5625</v>
      </c>
      <c r="G70" s="26" t="s">
        <v>329</v>
      </c>
      <c r="H70" s="26" t="s">
        <v>336</v>
      </c>
      <c r="I70" s="27">
        <v>230.85</v>
      </c>
    </row>
    <row r="71" spans="1:9" ht="12.75">
      <c r="A71" s="4">
        <v>192</v>
      </c>
      <c r="B71" s="13" t="s">
        <v>380</v>
      </c>
      <c r="C71" s="24">
        <v>0.55</v>
      </c>
      <c r="D71" s="4" t="s">
        <v>12</v>
      </c>
      <c r="E71" s="24" t="s">
        <v>328</v>
      </c>
      <c r="F71" s="25">
        <f t="shared" si="2"/>
        <v>314.0125</v>
      </c>
      <c r="G71" s="26" t="s">
        <v>332</v>
      </c>
      <c r="H71" s="26" t="s">
        <v>336</v>
      </c>
      <c r="I71" s="27">
        <v>251.21</v>
      </c>
    </row>
    <row r="72" spans="1:9" ht="12.75">
      <c r="A72" s="4">
        <v>193</v>
      </c>
      <c r="B72" s="13" t="s">
        <v>381</v>
      </c>
      <c r="C72" s="24">
        <v>0.75</v>
      </c>
      <c r="D72" s="4" t="s">
        <v>12</v>
      </c>
      <c r="E72" s="24" t="s">
        <v>328</v>
      </c>
      <c r="F72" s="25">
        <f t="shared" si="2"/>
        <v>332.6875</v>
      </c>
      <c r="G72" s="26" t="s">
        <v>329</v>
      </c>
      <c r="H72" s="26" t="s">
        <v>336</v>
      </c>
      <c r="I72" s="27">
        <v>266.15</v>
      </c>
    </row>
    <row r="73" spans="1:9" ht="12.75">
      <c r="A73" s="4">
        <v>194</v>
      </c>
      <c r="B73" s="13" t="s">
        <v>382</v>
      </c>
      <c r="C73" s="24">
        <v>0.75</v>
      </c>
      <c r="D73" s="4" t="s">
        <v>12</v>
      </c>
      <c r="E73" s="24" t="s">
        <v>328</v>
      </c>
      <c r="F73" s="25">
        <f t="shared" si="2"/>
        <v>358.1375</v>
      </c>
      <c r="G73" s="26" t="s">
        <v>332</v>
      </c>
      <c r="H73" s="26" t="s">
        <v>336</v>
      </c>
      <c r="I73" s="27">
        <v>286.51</v>
      </c>
    </row>
    <row r="74" spans="1:9" ht="12.75">
      <c r="A74" s="4">
        <v>195</v>
      </c>
      <c r="B74" s="13" t="s">
        <v>383</v>
      </c>
      <c r="C74" s="4">
        <v>1.1</v>
      </c>
      <c r="D74" s="4" t="s">
        <v>12</v>
      </c>
      <c r="E74" s="24" t="s">
        <v>328</v>
      </c>
      <c r="F74" s="25">
        <f t="shared" si="2"/>
        <v>393.78749999999997</v>
      </c>
      <c r="G74" s="26" t="s">
        <v>329</v>
      </c>
      <c r="H74" s="26" t="s">
        <v>336</v>
      </c>
      <c r="I74" s="27">
        <v>315.03</v>
      </c>
    </row>
    <row r="75" spans="1:9" ht="12.75">
      <c r="A75" s="4">
        <v>196</v>
      </c>
      <c r="B75" s="13" t="s">
        <v>384</v>
      </c>
      <c r="C75" s="4">
        <v>1.1</v>
      </c>
      <c r="D75" s="4" t="s">
        <v>12</v>
      </c>
      <c r="E75" s="24" t="s">
        <v>328</v>
      </c>
      <c r="F75" s="25">
        <f t="shared" si="2"/>
        <v>419.26250000000005</v>
      </c>
      <c r="G75" s="26" t="s">
        <v>332</v>
      </c>
      <c r="H75" s="26" t="s">
        <v>336</v>
      </c>
      <c r="I75" s="27">
        <v>335.41</v>
      </c>
    </row>
    <row r="76" spans="1:9" ht="12.75">
      <c r="A76" s="4">
        <v>197</v>
      </c>
      <c r="B76" s="13" t="s">
        <v>385</v>
      </c>
      <c r="C76" s="4">
        <v>1.5</v>
      </c>
      <c r="D76" s="4" t="s">
        <v>12</v>
      </c>
      <c r="E76" s="24" t="s">
        <v>328</v>
      </c>
      <c r="F76" s="25">
        <f t="shared" si="2"/>
        <v>431.125</v>
      </c>
      <c r="G76" s="26" t="s">
        <v>329</v>
      </c>
      <c r="H76" s="26" t="s">
        <v>336</v>
      </c>
      <c r="I76" s="27">
        <v>344.9</v>
      </c>
    </row>
    <row r="77" spans="1:9" ht="12.75">
      <c r="A77" s="4">
        <v>198</v>
      </c>
      <c r="B77" s="13" t="s">
        <v>386</v>
      </c>
      <c r="C77" s="4">
        <v>1.5</v>
      </c>
      <c r="D77" s="4" t="s">
        <v>24</v>
      </c>
      <c r="E77" s="24" t="s">
        <v>328</v>
      </c>
      <c r="F77" s="25">
        <f t="shared" si="2"/>
        <v>456.59999999999997</v>
      </c>
      <c r="G77" s="26" t="s">
        <v>332</v>
      </c>
      <c r="H77" s="26" t="s">
        <v>336</v>
      </c>
      <c r="I77" s="27">
        <v>365.28</v>
      </c>
    </row>
    <row r="78" spans="1:9" ht="12.75">
      <c r="A78" s="4">
        <v>199</v>
      </c>
      <c r="B78" s="13" t="s">
        <v>387</v>
      </c>
      <c r="C78" s="4">
        <v>2.2</v>
      </c>
      <c r="D78" s="4" t="s">
        <v>24</v>
      </c>
      <c r="E78" s="24" t="s">
        <v>328</v>
      </c>
      <c r="F78" s="25">
        <f t="shared" si="2"/>
        <v>492.25</v>
      </c>
      <c r="G78" s="26" t="s">
        <v>329</v>
      </c>
      <c r="H78" s="26" t="s">
        <v>336</v>
      </c>
      <c r="I78" s="27">
        <v>393.8</v>
      </c>
    </row>
    <row r="79" spans="1:9" ht="12.75">
      <c r="A79" s="4">
        <v>200</v>
      </c>
      <c r="B79" s="13" t="s">
        <v>388</v>
      </c>
      <c r="C79" s="4">
        <v>2.2</v>
      </c>
      <c r="D79" s="4" t="s">
        <v>24</v>
      </c>
      <c r="E79" s="24" t="s">
        <v>328</v>
      </c>
      <c r="F79" s="25">
        <f t="shared" si="2"/>
        <v>517.7</v>
      </c>
      <c r="G79" s="26" t="s">
        <v>332</v>
      </c>
      <c r="H79" s="26" t="s">
        <v>336</v>
      </c>
      <c r="I79" s="27">
        <v>414.16</v>
      </c>
    </row>
    <row r="80" spans="1:9" ht="12.75">
      <c r="A80" s="4">
        <v>201</v>
      </c>
      <c r="B80" s="13" t="s">
        <v>389</v>
      </c>
      <c r="C80" s="24">
        <v>0.12</v>
      </c>
      <c r="D80" s="4" t="s">
        <v>12</v>
      </c>
      <c r="E80" s="24" t="s">
        <v>328</v>
      </c>
      <c r="F80" s="25">
        <f t="shared" si="2"/>
        <v>220.6625</v>
      </c>
      <c r="G80" s="26" t="s">
        <v>329</v>
      </c>
      <c r="H80" s="26" t="s">
        <v>330</v>
      </c>
      <c r="I80" s="27">
        <v>176.53</v>
      </c>
    </row>
    <row r="81" spans="1:9" ht="12.75">
      <c r="A81" s="4">
        <v>202</v>
      </c>
      <c r="B81" s="13" t="s">
        <v>390</v>
      </c>
      <c r="C81" s="24">
        <v>0.12</v>
      </c>
      <c r="D81" s="4" t="s">
        <v>12</v>
      </c>
      <c r="E81" s="24" t="s">
        <v>328</v>
      </c>
      <c r="F81" s="25">
        <f t="shared" si="2"/>
        <v>246.11249999999998</v>
      </c>
      <c r="G81" s="26" t="s">
        <v>332</v>
      </c>
      <c r="H81" s="26" t="s">
        <v>330</v>
      </c>
      <c r="I81" s="27">
        <v>196.89</v>
      </c>
    </row>
    <row r="82" spans="1:9" ht="12.75">
      <c r="A82" s="4">
        <v>203</v>
      </c>
      <c r="B82" s="13" t="s">
        <v>391</v>
      </c>
      <c r="C82" s="24">
        <v>0.18</v>
      </c>
      <c r="D82" s="4" t="s">
        <v>12</v>
      </c>
      <c r="E82" s="24" t="s">
        <v>328</v>
      </c>
      <c r="F82" s="25">
        <f t="shared" si="2"/>
        <v>234.8</v>
      </c>
      <c r="G82" s="26" t="s">
        <v>329</v>
      </c>
      <c r="H82" s="26" t="s">
        <v>330</v>
      </c>
      <c r="I82" s="27">
        <v>187.84</v>
      </c>
    </row>
    <row r="83" spans="1:9" ht="12.75">
      <c r="A83" s="4">
        <v>204</v>
      </c>
      <c r="B83" s="13" t="s">
        <v>392</v>
      </c>
      <c r="C83" s="24">
        <v>0.18</v>
      </c>
      <c r="D83" s="4" t="s">
        <v>12</v>
      </c>
      <c r="E83" s="24" t="s">
        <v>328</v>
      </c>
      <c r="F83" s="25">
        <f t="shared" si="2"/>
        <v>260.2625</v>
      </c>
      <c r="G83" s="26" t="s">
        <v>332</v>
      </c>
      <c r="H83" s="26" t="s">
        <v>330</v>
      </c>
      <c r="I83" s="27">
        <v>208.21</v>
      </c>
    </row>
    <row r="84" spans="1:9" ht="12.75">
      <c r="A84" s="4">
        <v>205</v>
      </c>
      <c r="B84" s="13" t="s">
        <v>393</v>
      </c>
      <c r="C84" s="24">
        <v>0.25</v>
      </c>
      <c r="D84" s="4" t="s">
        <v>12</v>
      </c>
      <c r="E84" s="24" t="s">
        <v>328</v>
      </c>
      <c r="F84" s="25">
        <f t="shared" si="2"/>
        <v>251.77499999999998</v>
      </c>
      <c r="G84" s="26" t="s">
        <v>329</v>
      </c>
      <c r="H84" s="26" t="s">
        <v>330</v>
      </c>
      <c r="I84" s="27">
        <v>201.42</v>
      </c>
    </row>
    <row r="85" spans="1:9" ht="12.75">
      <c r="A85" s="4">
        <v>206</v>
      </c>
      <c r="B85" s="13" t="s">
        <v>394</v>
      </c>
      <c r="C85" s="24">
        <v>0.25</v>
      </c>
      <c r="D85" s="4" t="s">
        <v>12</v>
      </c>
      <c r="E85" s="24" t="s">
        <v>328</v>
      </c>
      <c r="F85" s="25">
        <f t="shared" si="2"/>
        <v>277.2375</v>
      </c>
      <c r="G85" s="26" t="s">
        <v>332</v>
      </c>
      <c r="H85" s="26" t="s">
        <v>330</v>
      </c>
      <c r="I85" s="27">
        <v>221.79</v>
      </c>
    </row>
    <row r="86" spans="1:9" ht="12.75">
      <c r="A86" s="4">
        <v>207</v>
      </c>
      <c r="B86" s="13" t="s">
        <v>395</v>
      </c>
      <c r="C86" s="24">
        <v>0.37</v>
      </c>
      <c r="D86" s="4" t="s">
        <v>12</v>
      </c>
      <c r="E86" s="24" t="s">
        <v>328</v>
      </c>
      <c r="F86" s="25">
        <f t="shared" si="2"/>
        <v>271.58750000000003</v>
      </c>
      <c r="G86" s="26" t="s">
        <v>329</v>
      </c>
      <c r="H86" s="26" t="s">
        <v>330</v>
      </c>
      <c r="I86" s="27">
        <v>217.27</v>
      </c>
    </row>
    <row r="87" spans="1:9" ht="12.75">
      <c r="A87" s="4">
        <v>208</v>
      </c>
      <c r="B87" s="13" t="s">
        <v>396</v>
      </c>
      <c r="C87" s="24">
        <v>0.37</v>
      </c>
      <c r="D87" s="4" t="s">
        <v>12</v>
      </c>
      <c r="E87" s="24" t="s">
        <v>328</v>
      </c>
      <c r="F87" s="25">
        <f t="shared" si="2"/>
        <v>297.04999999999995</v>
      </c>
      <c r="G87" s="26" t="s">
        <v>332</v>
      </c>
      <c r="H87" s="26" t="s">
        <v>330</v>
      </c>
      <c r="I87" s="27">
        <v>237.64</v>
      </c>
    </row>
    <row r="88" spans="1:9" ht="12.75">
      <c r="A88" s="4">
        <v>209</v>
      </c>
      <c r="B88" s="13" t="s">
        <v>397</v>
      </c>
      <c r="C88" s="24">
        <v>0.12</v>
      </c>
      <c r="D88" s="4" t="s">
        <v>12</v>
      </c>
      <c r="E88" s="24" t="s">
        <v>328</v>
      </c>
      <c r="F88" s="25">
        <f t="shared" si="2"/>
        <v>220.6625</v>
      </c>
      <c r="G88" s="26" t="s">
        <v>329</v>
      </c>
      <c r="H88" s="26" t="s">
        <v>336</v>
      </c>
      <c r="I88" s="27">
        <v>176.53</v>
      </c>
    </row>
    <row r="89" spans="1:9" ht="12.75">
      <c r="A89" s="4">
        <v>210</v>
      </c>
      <c r="B89" s="13" t="s">
        <v>398</v>
      </c>
      <c r="C89" s="24">
        <v>0.12</v>
      </c>
      <c r="D89" s="4" t="s">
        <v>12</v>
      </c>
      <c r="E89" s="24" t="s">
        <v>328</v>
      </c>
      <c r="F89" s="25">
        <f t="shared" si="2"/>
        <v>246.11249999999998</v>
      </c>
      <c r="G89" s="26" t="s">
        <v>332</v>
      </c>
      <c r="H89" s="26" t="s">
        <v>336</v>
      </c>
      <c r="I89" s="27">
        <v>196.89</v>
      </c>
    </row>
    <row r="90" spans="1:9" ht="12.75">
      <c r="A90" s="4">
        <v>211</v>
      </c>
      <c r="B90" s="13" t="s">
        <v>399</v>
      </c>
      <c r="C90" s="24">
        <v>0.18</v>
      </c>
      <c r="D90" s="4" t="s">
        <v>12</v>
      </c>
      <c r="E90" s="24" t="s">
        <v>328</v>
      </c>
      <c r="F90" s="25">
        <f t="shared" si="2"/>
        <v>234.8</v>
      </c>
      <c r="G90" s="26" t="s">
        <v>329</v>
      </c>
      <c r="H90" s="26" t="s">
        <v>336</v>
      </c>
      <c r="I90" s="27">
        <v>187.84</v>
      </c>
    </row>
    <row r="91" spans="1:9" ht="12.75">
      <c r="A91" s="4">
        <v>212</v>
      </c>
      <c r="B91" s="13" t="s">
        <v>400</v>
      </c>
      <c r="C91" s="24">
        <v>0.18</v>
      </c>
      <c r="D91" s="4" t="s">
        <v>24</v>
      </c>
      <c r="E91" s="24" t="s">
        <v>328</v>
      </c>
      <c r="F91" s="25">
        <f t="shared" si="2"/>
        <v>260.2625</v>
      </c>
      <c r="G91" s="26" t="s">
        <v>332</v>
      </c>
      <c r="H91" s="26" t="s">
        <v>336</v>
      </c>
      <c r="I91" s="27">
        <v>208.21</v>
      </c>
    </row>
    <row r="92" spans="1:9" ht="12.75">
      <c r="A92" s="4">
        <v>213</v>
      </c>
      <c r="B92" s="13" t="s">
        <v>401</v>
      </c>
      <c r="C92" s="24">
        <v>0.25</v>
      </c>
      <c r="D92" s="4" t="s">
        <v>24</v>
      </c>
      <c r="E92" s="24" t="s">
        <v>328</v>
      </c>
      <c r="F92" s="25">
        <f t="shared" si="2"/>
        <v>251.77499999999998</v>
      </c>
      <c r="G92" s="26" t="s">
        <v>329</v>
      </c>
      <c r="H92" s="26" t="s">
        <v>336</v>
      </c>
      <c r="I92" s="27">
        <v>201.42</v>
      </c>
    </row>
    <row r="93" spans="1:9" ht="12.75">
      <c r="A93" s="4">
        <v>214</v>
      </c>
      <c r="B93" s="13" t="s">
        <v>402</v>
      </c>
      <c r="C93" s="24">
        <v>0.25</v>
      </c>
      <c r="D93" s="4" t="s">
        <v>24</v>
      </c>
      <c r="E93" s="24" t="s">
        <v>328</v>
      </c>
      <c r="F93" s="25">
        <f t="shared" si="2"/>
        <v>277.2375</v>
      </c>
      <c r="G93" s="26" t="s">
        <v>332</v>
      </c>
      <c r="H93" s="26" t="s">
        <v>336</v>
      </c>
      <c r="I93" s="27">
        <v>221.79</v>
      </c>
    </row>
    <row r="94" spans="1:9" ht="12.75">
      <c r="A94" s="4">
        <v>215</v>
      </c>
      <c r="B94" s="13" t="s">
        <v>403</v>
      </c>
      <c r="C94" s="24">
        <v>0.37</v>
      </c>
      <c r="D94" s="4" t="s">
        <v>12</v>
      </c>
      <c r="E94" s="24" t="s">
        <v>328</v>
      </c>
      <c r="F94" s="25">
        <f t="shared" si="2"/>
        <v>271.58750000000003</v>
      </c>
      <c r="G94" s="26" t="s">
        <v>329</v>
      </c>
      <c r="H94" s="26" t="s">
        <v>336</v>
      </c>
      <c r="I94" s="27">
        <v>217.27</v>
      </c>
    </row>
    <row r="95" spans="1:9" ht="12.75">
      <c r="A95" s="4">
        <v>216</v>
      </c>
      <c r="B95" s="13" t="s">
        <v>404</v>
      </c>
      <c r="C95" s="24">
        <v>0.37</v>
      </c>
      <c r="D95" s="4" t="s">
        <v>12</v>
      </c>
      <c r="E95" s="24" t="s">
        <v>328</v>
      </c>
      <c r="F95" s="25">
        <f t="shared" si="2"/>
        <v>297.04999999999995</v>
      </c>
      <c r="G95" s="26" t="s">
        <v>332</v>
      </c>
      <c r="H95" s="26" t="s">
        <v>336</v>
      </c>
      <c r="I95" s="27">
        <v>237.64</v>
      </c>
    </row>
    <row r="96" spans="1:8" ht="12.75" customHeight="1" hidden="1">
      <c r="A96" s="45"/>
      <c r="B96" s="45"/>
      <c r="C96" s="45"/>
      <c r="D96" s="45"/>
      <c r="E96" s="45"/>
      <c r="F96" s="45"/>
      <c r="G96" s="45"/>
      <c r="H96" s="45"/>
    </row>
    <row r="97" spans="1:9" ht="12.75">
      <c r="A97" s="4">
        <v>217</v>
      </c>
      <c r="B97" s="13" t="s">
        <v>405</v>
      </c>
      <c r="C97" s="24">
        <v>0.55</v>
      </c>
      <c r="D97" s="4" t="s">
        <v>43</v>
      </c>
      <c r="E97" s="24" t="s">
        <v>328</v>
      </c>
      <c r="F97" s="25">
        <f aca="true" t="shared" si="3" ref="F97:F128">I97*1.25</f>
        <v>458.2875</v>
      </c>
      <c r="G97" s="26" t="s">
        <v>329</v>
      </c>
      <c r="H97" s="26" t="s">
        <v>330</v>
      </c>
      <c r="I97" s="27">
        <v>366.63</v>
      </c>
    </row>
    <row r="98" spans="1:9" ht="12.75">
      <c r="A98" s="4">
        <v>218</v>
      </c>
      <c r="B98" s="13" t="s">
        <v>406</v>
      </c>
      <c r="C98" s="24">
        <v>0.55</v>
      </c>
      <c r="D98" s="4" t="s">
        <v>43</v>
      </c>
      <c r="E98" s="24" t="s">
        <v>328</v>
      </c>
      <c r="F98" s="25">
        <f t="shared" si="3"/>
        <v>483.7625</v>
      </c>
      <c r="G98" s="26" t="s">
        <v>332</v>
      </c>
      <c r="H98" s="26" t="s">
        <v>330</v>
      </c>
      <c r="I98" s="27">
        <v>387.01</v>
      </c>
    </row>
    <row r="99" spans="1:9" ht="12.75">
      <c r="A99" s="4">
        <v>219</v>
      </c>
      <c r="B99" s="13" t="s">
        <v>407</v>
      </c>
      <c r="C99" s="24">
        <v>0.75</v>
      </c>
      <c r="D99" s="4" t="s">
        <v>43</v>
      </c>
      <c r="E99" s="24" t="s">
        <v>328</v>
      </c>
      <c r="F99" s="25">
        <f t="shared" si="3"/>
        <v>487.98749999999995</v>
      </c>
      <c r="G99" s="26" t="s">
        <v>329</v>
      </c>
      <c r="H99" s="26" t="s">
        <v>330</v>
      </c>
      <c r="I99" s="27">
        <v>390.39</v>
      </c>
    </row>
    <row r="100" spans="1:9" ht="12.75">
      <c r="A100" s="4">
        <v>220</v>
      </c>
      <c r="B100" s="13" t="s">
        <v>408</v>
      </c>
      <c r="C100" s="24">
        <v>0.75</v>
      </c>
      <c r="D100" s="4" t="s">
        <v>43</v>
      </c>
      <c r="E100" s="24" t="s">
        <v>328</v>
      </c>
      <c r="F100" s="25">
        <f t="shared" si="3"/>
        <v>513.45</v>
      </c>
      <c r="G100" s="26" t="s">
        <v>332</v>
      </c>
      <c r="H100" s="26" t="s">
        <v>330</v>
      </c>
      <c r="I100" s="27">
        <v>410.76</v>
      </c>
    </row>
    <row r="101" spans="1:9" ht="12.75">
      <c r="A101" s="4">
        <v>221</v>
      </c>
      <c r="B101" s="13" t="s">
        <v>409</v>
      </c>
      <c r="C101" s="24">
        <v>0.55</v>
      </c>
      <c r="D101" s="4" t="s">
        <v>12</v>
      </c>
      <c r="E101" s="24" t="s">
        <v>328</v>
      </c>
      <c r="F101" s="25">
        <f t="shared" si="3"/>
        <v>288.5625</v>
      </c>
      <c r="G101" s="26" t="s">
        <v>329</v>
      </c>
      <c r="H101" s="26" t="s">
        <v>336</v>
      </c>
      <c r="I101" s="27">
        <v>230.85</v>
      </c>
    </row>
    <row r="102" spans="1:9" ht="12.75">
      <c r="A102" s="4">
        <v>222</v>
      </c>
      <c r="B102" s="13" t="s">
        <v>410</v>
      </c>
      <c r="C102" s="24">
        <v>0.55</v>
      </c>
      <c r="D102" s="4" t="s">
        <v>12</v>
      </c>
      <c r="E102" s="24" t="s">
        <v>328</v>
      </c>
      <c r="F102" s="25">
        <f t="shared" si="3"/>
        <v>314.0125</v>
      </c>
      <c r="G102" s="26" t="s">
        <v>332</v>
      </c>
      <c r="H102" s="26" t="s">
        <v>336</v>
      </c>
      <c r="I102" s="27">
        <v>251.21</v>
      </c>
    </row>
    <row r="103" spans="1:9" ht="12.75">
      <c r="A103" s="4">
        <v>223</v>
      </c>
      <c r="B103" s="13" t="s">
        <v>411</v>
      </c>
      <c r="C103" s="24">
        <v>0.55</v>
      </c>
      <c r="D103" s="4" t="s">
        <v>43</v>
      </c>
      <c r="E103" s="24" t="s">
        <v>328</v>
      </c>
      <c r="F103" s="25">
        <f t="shared" si="3"/>
        <v>458.2875</v>
      </c>
      <c r="G103" s="26" t="s">
        <v>329</v>
      </c>
      <c r="H103" s="26" t="s">
        <v>336</v>
      </c>
      <c r="I103" s="27">
        <v>366.63</v>
      </c>
    </row>
    <row r="104" spans="1:9" ht="12.75">
      <c r="A104" s="4">
        <v>224</v>
      </c>
      <c r="B104" s="13" t="s">
        <v>412</v>
      </c>
      <c r="C104" s="24">
        <v>0.55</v>
      </c>
      <c r="D104" s="4" t="s">
        <v>43</v>
      </c>
      <c r="E104" s="24" t="s">
        <v>328</v>
      </c>
      <c r="F104" s="25">
        <f t="shared" si="3"/>
        <v>483.7625</v>
      </c>
      <c r="G104" s="26" t="s">
        <v>332</v>
      </c>
      <c r="H104" s="26" t="s">
        <v>336</v>
      </c>
      <c r="I104" s="27">
        <v>387.01</v>
      </c>
    </row>
    <row r="105" spans="1:9" ht="12.75">
      <c r="A105" s="4">
        <v>225</v>
      </c>
      <c r="B105" s="13" t="s">
        <v>413</v>
      </c>
      <c r="C105" s="24">
        <v>0.75</v>
      </c>
      <c r="D105" s="4" t="s">
        <v>12</v>
      </c>
      <c r="E105" s="24" t="s">
        <v>328</v>
      </c>
      <c r="F105" s="25">
        <f t="shared" si="3"/>
        <v>332.6875</v>
      </c>
      <c r="G105" s="26" t="s">
        <v>329</v>
      </c>
      <c r="H105" s="26" t="s">
        <v>336</v>
      </c>
      <c r="I105" s="27">
        <v>266.15</v>
      </c>
    </row>
    <row r="106" spans="1:9" ht="12.75">
      <c r="A106" s="4">
        <v>226</v>
      </c>
      <c r="B106" s="13" t="s">
        <v>414</v>
      </c>
      <c r="C106" s="24">
        <v>0.75</v>
      </c>
      <c r="D106" s="4" t="s">
        <v>24</v>
      </c>
      <c r="E106" s="24" t="s">
        <v>328</v>
      </c>
      <c r="F106" s="25">
        <f t="shared" si="3"/>
        <v>358.1375</v>
      </c>
      <c r="G106" s="26" t="s">
        <v>332</v>
      </c>
      <c r="H106" s="26" t="s">
        <v>336</v>
      </c>
      <c r="I106" s="27">
        <v>286.51</v>
      </c>
    </row>
    <row r="107" spans="1:9" ht="12.75">
      <c r="A107" s="4">
        <v>227</v>
      </c>
      <c r="B107" s="13" t="s">
        <v>415</v>
      </c>
      <c r="C107" s="24">
        <v>0.75</v>
      </c>
      <c r="D107" s="4" t="s">
        <v>43</v>
      </c>
      <c r="E107" s="24" t="s">
        <v>328</v>
      </c>
      <c r="F107" s="25">
        <f t="shared" si="3"/>
        <v>487.98749999999995</v>
      </c>
      <c r="G107" s="26" t="s">
        <v>329</v>
      </c>
      <c r="H107" s="26" t="s">
        <v>336</v>
      </c>
      <c r="I107" s="27">
        <v>390.39</v>
      </c>
    </row>
    <row r="108" spans="1:9" ht="12.75">
      <c r="A108" s="4">
        <v>228</v>
      </c>
      <c r="B108" s="13" t="s">
        <v>416</v>
      </c>
      <c r="C108" s="24">
        <v>0.75</v>
      </c>
      <c r="D108" s="4" t="s">
        <v>43</v>
      </c>
      <c r="E108" s="24" t="s">
        <v>328</v>
      </c>
      <c r="F108" s="25">
        <f t="shared" si="3"/>
        <v>513.45</v>
      </c>
      <c r="G108" s="26" t="s">
        <v>332</v>
      </c>
      <c r="H108" s="26" t="s">
        <v>336</v>
      </c>
      <c r="I108" s="27">
        <v>410.76</v>
      </c>
    </row>
    <row r="109" spans="1:9" ht="14.25" customHeight="1">
      <c r="A109" s="4">
        <v>229</v>
      </c>
      <c r="B109" s="13" t="s">
        <v>417</v>
      </c>
      <c r="C109" s="24">
        <v>1.1</v>
      </c>
      <c r="D109" s="4" t="s">
        <v>43</v>
      </c>
      <c r="E109" s="24" t="s">
        <v>328</v>
      </c>
      <c r="F109" s="25">
        <f t="shared" si="3"/>
        <v>551.6375</v>
      </c>
      <c r="G109" s="26" t="s">
        <v>329</v>
      </c>
      <c r="H109" s="26" t="s">
        <v>330</v>
      </c>
      <c r="I109" s="27">
        <v>441.31</v>
      </c>
    </row>
    <row r="110" spans="1:9" ht="12.75">
      <c r="A110" s="4">
        <v>230</v>
      </c>
      <c r="B110" s="13" t="s">
        <v>418</v>
      </c>
      <c r="C110" s="24">
        <v>1.1</v>
      </c>
      <c r="D110" s="4" t="s">
        <v>43</v>
      </c>
      <c r="E110" s="24" t="s">
        <v>328</v>
      </c>
      <c r="F110" s="25">
        <f t="shared" si="3"/>
        <v>577.1</v>
      </c>
      <c r="G110" s="26" t="s">
        <v>332</v>
      </c>
      <c r="H110" s="26" t="s">
        <v>330</v>
      </c>
      <c r="I110" s="27">
        <v>461.68</v>
      </c>
    </row>
    <row r="111" spans="1:9" ht="12.75">
      <c r="A111" s="4">
        <v>231</v>
      </c>
      <c r="B111" s="13" t="s">
        <v>419</v>
      </c>
      <c r="C111" s="24">
        <v>1.1</v>
      </c>
      <c r="D111" s="4" t="s">
        <v>12</v>
      </c>
      <c r="E111" s="24" t="s">
        <v>328</v>
      </c>
      <c r="F111" s="25">
        <f t="shared" si="3"/>
        <v>393.78749999999997</v>
      </c>
      <c r="G111" s="26" t="s">
        <v>329</v>
      </c>
      <c r="H111" s="26" t="s">
        <v>336</v>
      </c>
      <c r="I111" s="27">
        <v>315.03</v>
      </c>
    </row>
    <row r="112" spans="1:9" ht="12.75">
      <c r="A112" s="4">
        <v>232</v>
      </c>
      <c r="B112" s="13" t="s">
        <v>420</v>
      </c>
      <c r="C112" s="24">
        <v>1.1</v>
      </c>
      <c r="D112" s="4" t="s">
        <v>12</v>
      </c>
      <c r="E112" s="24" t="s">
        <v>328</v>
      </c>
      <c r="F112" s="25">
        <f t="shared" si="3"/>
        <v>419.26250000000005</v>
      </c>
      <c r="G112" s="26" t="s">
        <v>332</v>
      </c>
      <c r="H112" s="26" t="s">
        <v>336</v>
      </c>
      <c r="I112" s="27">
        <v>335.41</v>
      </c>
    </row>
    <row r="113" spans="1:9" ht="12.75">
      <c r="A113" s="4">
        <v>233</v>
      </c>
      <c r="B113" s="13" t="s">
        <v>421</v>
      </c>
      <c r="C113" s="24">
        <v>1.1</v>
      </c>
      <c r="D113" s="4" t="s">
        <v>43</v>
      </c>
      <c r="E113" s="24" t="s">
        <v>328</v>
      </c>
      <c r="F113" s="25">
        <f t="shared" si="3"/>
        <v>551.6375</v>
      </c>
      <c r="G113" s="26" t="s">
        <v>329</v>
      </c>
      <c r="H113" s="26" t="s">
        <v>336</v>
      </c>
      <c r="I113" s="27">
        <v>441.31</v>
      </c>
    </row>
    <row r="114" spans="1:9" ht="12.75">
      <c r="A114" s="4">
        <v>234</v>
      </c>
      <c r="B114" s="13" t="s">
        <v>422</v>
      </c>
      <c r="C114" s="24">
        <v>1.1</v>
      </c>
      <c r="D114" s="4" t="s">
        <v>43</v>
      </c>
      <c r="E114" s="24" t="s">
        <v>328</v>
      </c>
      <c r="F114" s="25">
        <f t="shared" si="3"/>
        <v>577.1</v>
      </c>
      <c r="G114" s="26" t="s">
        <v>332</v>
      </c>
      <c r="H114" s="26" t="s">
        <v>336</v>
      </c>
      <c r="I114" s="27">
        <v>461.68</v>
      </c>
    </row>
    <row r="115" spans="1:9" ht="12.75">
      <c r="A115" s="4">
        <v>235</v>
      </c>
      <c r="B115" s="13" t="s">
        <v>423</v>
      </c>
      <c r="C115" s="24">
        <v>1.5</v>
      </c>
      <c r="D115" s="4" t="s">
        <v>12</v>
      </c>
      <c r="E115" s="24" t="s">
        <v>328</v>
      </c>
      <c r="F115" s="25">
        <f t="shared" si="3"/>
        <v>431.125</v>
      </c>
      <c r="G115" s="26" t="s">
        <v>329</v>
      </c>
      <c r="H115" s="26" t="s">
        <v>336</v>
      </c>
      <c r="I115" s="27">
        <v>344.9</v>
      </c>
    </row>
    <row r="116" spans="1:9" ht="12.75">
      <c r="A116" s="4">
        <v>236</v>
      </c>
      <c r="B116" s="13" t="s">
        <v>424</v>
      </c>
      <c r="C116" s="24">
        <v>1.5</v>
      </c>
      <c r="D116" s="4" t="s">
        <v>12</v>
      </c>
      <c r="E116" s="24" t="s">
        <v>328</v>
      </c>
      <c r="F116" s="25">
        <f t="shared" si="3"/>
        <v>456.59999999999997</v>
      </c>
      <c r="G116" s="26" t="s">
        <v>332</v>
      </c>
      <c r="H116" s="26" t="s">
        <v>336</v>
      </c>
      <c r="I116" s="27">
        <v>365.28</v>
      </c>
    </row>
    <row r="117" spans="1:9" ht="12.75">
      <c r="A117" s="4">
        <v>237</v>
      </c>
      <c r="B117" s="13" t="s">
        <v>425</v>
      </c>
      <c r="C117" s="24">
        <v>1.5</v>
      </c>
      <c r="D117" s="4" t="s">
        <v>43</v>
      </c>
      <c r="E117" s="24" t="s">
        <v>328</v>
      </c>
      <c r="F117" s="25">
        <f t="shared" si="3"/>
        <v>615.2875</v>
      </c>
      <c r="G117" s="26" t="s">
        <v>329</v>
      </c>
      <c r="H117" s="26" t="s">
        <v>336</v>
      </c>
      <c r="I117" s="27">
        <v>492.23</v>
      </c>
    </row>
    <row r="118" spans="1:9" ht="12.75">
      <c r="A118" s="4">
        <v>238</v>
      </c>
      <c r="B118" s="13" t="s">
        <v>426</v>
      </c>
      <c r="C118" s="24">
        <v>1.5</v>
      </c>
      <c r="D118" s="4" t="s">
        <v>43</v>
      </c>
      <c r="E118" s="24" t="s">
        <v>328</v>
      </c>
      <c r="F118" s="25">
        <f t="shared" si="3"/>
        <v>640.7625</v>
      </c>
      <c r="G118" s="26" t="s">
        <v>332</v>
      </c>
      <c r="H118" s="26" t="s">
        <v>336</v>
      </c>
      <c r="I118" s="27">
        <v>512.61</v>
      </c>
    </row>
    <row r="119" spans="1:9" ht="12.75">
      <c r="A119" s="4">
        <v>239</v>
      </c>
      <c r="B119" s="13" t="s">
        <v>427</v>
      </c>
      <c r="C119" s="24">
        <v>2.2</v>
      </c>
      <c r="D119" s="4" t="s">
        <v>12</v>
      </c>
      <c r="E119" s="24" t="s">
        <v>328</v>
      </c>
      <c r="F119" s="25">
        <f t="shared" si="3"/>
        <v>492.25</v>
      </c>
      <c r="G119" s="26" t="s">
        <v>329</v>
      </c>
      <c r="H119" s="26" t="s">
        <v>336</v>
      </c>
      <c r="I119" s="27">
        <v>393.8</v>
      </c>
    </row>
    <row r="120" spans="1:9" ht="12.75">
      <c r="A120" s="4">
        <v>240</v>
      </c>
      <c r="B120" s="13" t="s">
        <v>428</v>
      </c>
      <c r="C120" s="24">
        <v>2.2</v>
      </c>
      <c r="D120" s="4" t="s">
        <v>24</v>
      </c>
      <c r="E120" s="24" t="s">
        <v>328</v>
      </c>
      <c r="F120" s="25">
        <f t="shared" si="3"/>
        <v>517.7</v>
      </c>
      <c r="G120" s="26" t="s">
        <v>332</v>
      </c>
      <c r="H120" s="26" t="s">
        <v>336</v>
      </c>
      <c r="I120" s="27">
        <v>414.16</v>
      </c>
    </row>
    <row r="121" spans="1:9" ht="12.75">
      <c r="A121" s="4">
        <v>241</v>
      </c>
      <c r="B121" s="13" t="s">
        <v>429</v>
      </c>
      <c r="C121" s="24">
        <v>2.2</v>
      </c>
      <c r="D121" s="4" t="s">
        <v>43</v>
      </c>
      <c r="E121" s="24" t="s">
        <v>328</v>
      </c>
      <c r="F121" s="25">
        <f t="shared" si="3"/>
        <v>657.7375000000001</v>
      </c>
      <c r="G121" s="26" t="s">
        <v>329</v>
      </c>
      <c r="H121" s="26" t="s">
        <v>336</v>
      </c>
      <c r="I121" s="27">
        <v>526.19</v>
      </c>
    </row>
    <row r="122" spans="1:9" ht="12.75">
      <c r="A122" s="4">
        <v>242</v>
      </c>
      <c r="B122" s="13" t="s">
        <v>430</v>
      </c>
      <c r="C122" s="24">
        <v>2.2</v>
      </c>
      <c r="D122" s="4" t="s">
        <v>43</v>
      </c>
      <c r="E122" s="24" t="s">
        <v>328</v>
      </c>
      <c r="F122" s="25">
        <f t="shared" si="3"/>
        <v>683.1999999999999</v>
      </c>
      <c r="G122" s="26" t="s">
        <v>332</v>
      </c>
      <c r="H122" s="26" t="s">
        <v>336</v>
      </c>
      <c r="I122" s="27">
        <v>546.56</v>
      </c>
    </row>
    <row r="123" spans="1:9" ht="12.75">
      <c r="A123" s="4">
        <v>243</v>
      </c>
      <c r="B123" s="13" t="s">
        <v>431</v>
      </c>
      <c r="C123" s="24">
        <v>0.37</v>
      </c>
      <c r="D123" s="4" t="s">
        <v>43</v>
      </c>
      <c r="E123" s="24" t="s">
        <v>328</v>
      </c>
      <c r="F123" s="25">
        <f t="shared" si="3"/>
        <v>439.33750000000003</v>
      </c>
      <c r="G123" s="26" t="s">
        <v>332</v>
      </c>
      <c r="H123" s="26" t="s">
        <v>330</v>
      </c>
      <c r="I123" s="27">
        <v>351.47</v>
      </c>
    </row>
    <row r="124" spans="1:9" ht="12.75">
      <c r="A124" s="4">
        <v>244</v>
      </c>
      <c r="B124" s="13" t="s">
        <v>432</v>
      </c>
      <c r="C124" s="24">
        <v>0.37</v>
      </c>
      <c r="D124" s="4" t="s">
        <v>43</v>
      </c>
      <c r="E124" s="24" t="s">
        <v>328</v>
      </c>
      <c r="F124" s="25">
        <f t="shared" si="3"/>
        <v>464.79999999999995</v>
      </c>
      <c r="G124" s="26" t="s">
        <v>332</v>
      </c>
      <c r="H124" s="26" t="s">
        <v>330</v>
      </c>
      <c r="I124" s="27">
        <v>371.84</v>
      </c>
    </row>
    <row r="125" spans="1:9" ht="12.75">
      <c r="A125" s="4">
        <v>245</v>
      </c>
      <c r="B125" s="13" t="s">
        <v>433</v>
      </c>
      <c r="C125" s="24">
        <v>0.37</v>
      </c>
      <c r="D125" s="4" t="s">
        <v>24</v>
      </c>
      <c r="E125" s="24" t="s">
        <v>328</v>
      </c>
      <c r="F125" s="25">
        <f t="shared" si="3"/>
        <v>271.58750000000003</v>
      </c>
      <c r="G125" s="26" t="s">
        <v>332</v>
      </c>
      <c r="H125" s="26" t="s">
        <v>336</v>
      </c>
      <c r="I125" s="27">
        <v>217.27</v>
      </c>
    </row>
    <row r="126" spans="1:9" ht="12.75">
      <c r="A126" s="4">
        <v>246</v>
      </c>
      <c r="B126" s="13" t="s">
        <v>434</v>
      </c>
      <c r="C126" s="24">
        <v>0.37</v>
      </c>
      <c r="D126" s="4" t="s">
        <v>24</v>
      </c>
      <c r="E126" s="24" t="s">
        <v>328</v>
      </c>
      <c r="F126" s="25">
        <f t="shared" si="3"/>
        <v>297.04999999999995</v>
      </c>
      <c r="G126" s="26" t="s">
        <v>332</v>
      </c>
      <c r="H126" s="26" t="s">
        <v>336</v>
      </c>
      <c r="I126" s="27">
        <v>237.64</v>
      </c>
    </row>
    <row r="127" spans="1:9" ht="12.75">
      <c r="A127" s="4">
        <v>247</v>
      </c>
      <c r="B127" s="13" t="s">
        <v>435</v>
      </c>
      <c r="C127" s="24">
        <v>0.37</v>
      </c>
      <c r="D127" s="4" t="s">
        <v>43</v>
      </c>
      <c r="E127" s="24" t="s">
        <v>328</v>
      </c>
      <c r="F127" s="25">
        <f t="shared" si="3"/>
        <v>439.33750000000003</v>
      </c>
      <c r="G127" s="26" t="s">
        <v>332</v>
      </c>
      <c r="H127" s="26" t="s">
        <v>336</v>
      </c>
      <c r="I127" s="27">
        <v>351.47</v>
      </c>
    </row>
    <row r="128" spans="1:9" ht="12.75">
      <c r="A128" s="4">
        <v>248</v>
      </c>
      <c r="B128" s="13" t="s">
        <v>436</v>
      </c>
      <c r="C128" s="24">
        <v>0.37</v>
      </c>
      <c r="D128" s="4" t="s">
        <v>43</v>
      </c>
      <c r="E128" s="24" t="s">
        <v>328</v>
      </c>
      <c r="F128" s="25">
        <f t="shared" si="3"/>
        <v>464.79999999999995</v>
      </c>
      <c r="G128" s="26" t="s">
        <v>332</v>
      </c>
      <c r="H128" s="26" t="s">
        <v>336</v>
      </c>
      <c r="I128" s="27">
        <v>371.84</v>
      </c>
    </row>
    <row r="129" spans="1:3" ht="12.75" customHeight="1" hidden="1">
      <c r="A129" s="28"/>
      <c r="B129" s="13" t="s">
        <v>437</v>
      </c>
      <c r="C129" s="29" t="s">
        <v>380</v>
      </c>
    </row>
    <row r="130" spans="1:3" ht="12.75" customHeight="1" hidden="1">
      <c r="A130" s="28"/>
      <c r="B130" s="13" t="s">
        <v>438</v>
      </c>
      <c r="C130" s="13" t="s">
        <v>381</v>
      </c>
    </row>
    <row r="131" spans="1:3" ht="12.75" customHeight="1" hidden="1">
      <c r="A131" s="28"/>
      <c r="B131" s="13" t="s">
        <v>439</v>
      </c>
      <c r="C131" s="13" t="s">
        <v>382</v>
      </c>
    </row>
    <row r="132" spans="1:3" ht="12.75" customHeight="1" hidden="1">
      <c r="A132" s="28"/>
      <c r="B132" s="13" t="s">
        <v>440</v>
      </c>
      <c r="C132" s="13" t="s">
        <v>383</v>
      </c>
    </row>
    <row r="133" spans="1:3" ht="12.75" customHeight="1" hidden="1">
      <c r="A133" s="28"/>
      <c r="B133" s="13" t="s">
        <v>441</v>
      </c>
      <c r="C133" s="13" t="s">
        <v>384</v>
      </c>
    </row>
    <row r="134" spans="1:3" ht="12.75" customHeight="1" hidden="1">
      <c r="A134" s="28"/>
      <c r="B134" s="13" t="s">
        <v>442</v>
      </c>
      <c r="C134" s="13" t="s">
        <v>385</v>
      </c>
    </row>
    <row r="135" spans="1:3" ht="12.75" customHeight="1" hidden="1">
      <c r="A135" s="28"/>
      <c r="B135" s="13" t="s">
        <v>443</v>
      </c>
      <c r="C135" s="13" t="s">
        <v>386</v>
      </c>
    </row>
    <row r="136" spans="1:3" ht="12.75" customHeight="1" hidden="1">
      <c r="A136" s="28"/>
      <c r="B136" s="13" t="s">
        <v>444</v>
      </c>
      <c r="C136" s="13" t="s">
        <v>387</v>
      </c>
    </row>
    <row r="137" spans="1:3" ht="12.75" customHeight="1" hidden="1">
      <c r="A137" s="28"/>
      <c r="B137" s="13" t="s">
        <v>445</v>
      </c>
      <c r="C137" s="13" t="s">
        <v>388</v>
      </c>
    </row>
    <row r="138" spans="1:3" ht="12.75" customHeight="1" hidden="1">
      <c r="A138" s="28"/>
      <c r="B138" s="13" t="s">
        <v>446</v>
      </c>
      <c r="C138" s="13" t="s">
        <v>389</v>
      </c>
    </row>
    <row r="139" spans="1:3" ht="12.75" customHeight="1" hidden="1">
      <c r="A139" s="28"/>
      <c r="B139" s="13" t="s">
        <v>447</v>
      </c>
      <c r="C139" s="13" t="s">
        <v>390</v>
      </c>
    </row>
    <row r="140" spans="1:3" ht="12.75" customHeight="1" hidden="1">
      <c r="A140" s="28"/>
      <c r="B140" s="13" t="s">
        <v>448</v>
      </c>
      <c r="C140" s="13" t="s">
        <v>391</v>
      </c>
    </row>
    <row r="141" spans="1:3" ht="12.75" customHeight="1" hidden="1">
      <c r="A141" s="28"/>
      <c r="B141" s="13" t="s">
        <v>449</v>
      </c>
      <c r="C141" s="13" t="s">
        <v>392</v>
      </c>
    </row>
    <row r="142" spans="1:3" ht="12.75" customHeight="1" hidden="1">
      <c r="A142" s="28"/>
      <c r="B142" s="13" t="s">
        <v>450</v>
      </c>
      <c r="C142" s="13" t="s">
        <v>393</v>
      </c>
    </row>
    <row r="143" spans="1:3" ht="12.75" customHeight="1" hidden="1">
      <c r="A143" s="28"/>
      <c r="B143" s="13" t="s">
        <v>451</v>
      </c>
      <c r="C143" s="13" t="s">
        <v>394</v>
      </c>
    </row>
    <row r="144" spans="1:3" ht="12.75" customHeight="1" hidden="1">
      <c r="A144" s="28"/>
      <c r="B144" s="13" t="s">
        <v>452</v>
      </c>
      <c r="C144" s="13" t="s">
        <v>395</v>
      </c>
    </row>
    <row r="145" spans="1:3" ht="12.75" customHeight="1" hidden="1">
      <c r="A145" s="28"/>
      <c r="B145" s="13" t="s">
        <v>453</v>
      </c>
      <c r="C145" s="13" t="s">
        <v>396</v>
      </c>
    </row>
    <row r="146" spans="1:3" ht="12.75" customHeight="1" hidden="1">
      <c r="A146" s="28"/>
      <c r="B146" s="13" t="s">
        <v>454</v>
      </c>
      <c r="C146" s="13" t="s">
        <v>397</v>
      </c>
    </row>
    <row r="147" spans="1:3" ht="12.75" customHeight="1" hidden="1">
      <c r="A147" s="28"/>
      <c r="B147" s="13" t="s">
        <v>455</v>
      </c>
      <c r="C147" s="13" t="s">
        <v>398</v>
      </c>
    </row>
    <row r="148" spans="1:3" ht="12.75" customHeight="1" hidden="1">
      <c r="A148" s="28"/>
      <c r="B148" s="13" t="s">
        <v>456</v>
      </c>
      <c r="C148" s="13" t="s">
        <v>399</v>
      </c>
    </row>
    <row r="149" spans="1:3" ht="12.75" customHeight="1" hidden="1">
      <c r="A149" s="28"/>
      <c r="B149" s="13" t="s">
        <v>457</v>
      </c>
      <c r="C149" s="13" t="s">
        <v>400</v>
      </c>
    </row>
    <row r="150" spans="1:3" ht="12.75" customHeight="1" hidden="1">
      <c r="A150" s="28"/>
      <c r="B150" s="13" t="s">
        <v>458</v>
      </c>
      <c r="C150" s="13" t="s">
        <v>401</v>
      </c>
    </row>
    <row r="151" spans="1:3" ht="12.75" customHeight="1" hidden="1">
      <c r="A151" s="28"/>
      <c r="B151" s="13" t="s">
        <v>459</v>
      </c>
      <c r="C151" s="13" t="s">
        <v>402</v>
      </c>
    </row>
    <row r="152" spans="1:3" ht="12.75" customHeight="1" hidden="1">
      <c r="A152" s="28"/>
      <c r="B152" s="13" t="s">
        <v>460</v>
      </c>
      <c r="C152" s="13" t="s">
        <v>403</v>
      </c>
    </row>
    <row r="153" spans="1:3" ht="12.75" customHeight="1" hidden="1">
      <c r="A153" s="28"/>
      <c r="B153" s="13" t="s">
        <v>461</v>
      </c>
      <c r="C153" s="13" t="s">
        <v>404</v>
      </c>
    </row>
    <row r="154" spans="1:8" ht="12" customHeight="1">
      <c r="A154" s="46" t="s">
        <v>462</v>
      </c>
      <c r="B154" s="46"/>
      <c r="C154" s="46"/>
      <c r="D154" s="46"/>
      <c r="E154" s="46"/>
      <c r="F154" s="46"/>
      <c r="G154" s="46"/>
      <c r="H154" s="46"/>
    </row>
    <row r="155" spans="1:8" ht="1.5" customHeight="1">
      <c r="A155" s="46"/>
      <c r="B155" s="46"/>
      <c r="C155" s="46"/>
      <c r="D155" s="46"/>
      <c r="E155" s="46"/>
      <c r="F155" s="46"/>
      <c r="G155" s="46"/>
      <c r="H155" s="46"/>
    </row>
    <row r="156" spans="1:8" ht="12.75" customHeight="1" hidden="1">
      <c r="A156" s="46"/>
      <c r="B156" s="46"/>
      <c r="C156" s="46"/>
      <c r="D156" s="46"/>
      <c r="E156" s="46"/>
      <c r="F156" s="46"/>
      <c r="G156" s="46"/>
      <c r="H156" s="46"/>
    </row>
    <row r="157" spans="1:9" ht="12.75">
      <c r="A157" s="4">
        <v>249</v>
      </c>
      <c r="B157" s="13" t="s">
        <v>463</v>
      </c>
      <c r="C157" s="24">
        <v>0.55</v>
      </c>
      <c r="D157" s="4" t="s">
        <v>43</v>
      </c>
      <c r="E157" s="24" t="s">
        <v>328</v>
      </c>
      <c r="F157" s="25">
        <f aca="true" t="shared" si="4" ref="F157:F176">I157*1.25</f>
        <v>669.7624999999999</v>
      </c>
      <c r="G157" s="26" t="s">
        <v>336</v>
      </c>
      <c r="H157" s="26" t="s">
        <v>336</v>
      </c>
      <c r="I157" s="27">
        <v>535.81</v>
      </c>
    </row>
    <row r="158" spans="1:9" ht="12.75">
      <c r="A158" s="4">
        <v>250</v>
      </c>
      <c r="B158" s="13" t="s">
        <v>464</v>
      </c>
      <c r="C158" s="24">
        <v>0.55</v>
      </c>
      <c r="D158" s="4" t="s">
        <v>43</v>
      </c>
      <c r="E158" s="24" t="s">
        <v>328</v>
      </c>
      <c r="F158" s="25">
        <f t="shared" si="4"/>
        <v>865.6125</v>
      </c>
      <c r="G158" s="26" t="s">
        <v>336</v>
      </c>
      <c r="H158" s="26" t="s">
        <v>465</v>
      </c>
      <c r="I158" s="27">
        <v>692.49</v>
      </c>
    </row>
    <row r="159" spans="1:9" ht="12.75">
      <c r="A159" s="4">
        <v>251</v>
      </c>
      <c r="B159" s="13" t="s">
        <v>466</v>
      </c>
      <c r="C159" s="24">
        <v>0.75</v>
      </c>
      <c r="D159" s="4" t="s">
        <v>43</v>
      </c>
      <c r="E159" s="24" t="s">
        <v>328</v>
      </c>
      <c r="F159" s="25">
        <f t="shared" si="4"/>
        <v>706.0250000000001</v>
      </c>
      <c r="G159" s="26" t="s">
        <v>336</v>
      </c>
      <c r="H159" s="26" t="s">
        <v>336</v>
      </c>
      <c r="I159" s="27">
        <v>564.82</v>
      </c>
    </row>
    <row r="160" spans="1:9" ht="12.75">
      <c r="A160" s="4">
        <v>252</v>
      </c>
      <c r="B160" s="13" t="s">
        <v>467</v>
      </c>
      <c r="C160" s="24">
        <v>0.75</v>
      </c>
      <c r="D160" s="4" t="s">
        <v>43</v>
      </c>
      <c r="E160" s="24" t="s">
        <v>328</v>
      </c>
      <c r="F160" s="25">
        <f t="shared" si="4"/>
        <v>911.55</v>
      </c>
      <c r="G160" s="26" t="s">
        <v>336</v>
      </c>
      <c r="H160" s="26" t="s">
        <v>465</v>
      </c>
      <c r="I160" s="27">
        <v>729.24</v>
      </c>
    </row>
    <row r="161" spans="1:9" ht="12.75">
      <c r="A161" s="4">
        <v>253</v>
      </c>
      <c r="B161" s="13" t="s">
        <v>468</v>
      </c>
      <c r="C161" s="24">
        <v>1.1</v>
      </c>
      <c r="D161" s="4" t="s">
        <v>43</v>
      </c>
      <c r="E161" s="24" t="s">
        <v>328</v>
      </c>
      <c r="F161" s="25">
        <f t="shared" si="4"/>
        <v>749.55</v>
      </c>
      <c r="G161" s="26" t="s">
        <v>336</v>
      </c>
      <c r="H161" s="26" t="s">
        <v>336</v>
      </c>
      <c r="I161" s="27">
        <v>599.64</v>
      </c>
    </row>
    <row r="162" spans="1:9" ht="12.75">
      <c r="A162" s="4">
        <v>254</v>
      </c>
      <c r="B162" s="13" t="s">
        <v>469</v>
      </c>
      <c r="C162" s="24">
        <v>1.1</v>
      </c>
      <c r="D162" s="4" t="s">
        <v>43</v>
      </c>
      <c r="E162" s="24" t="s">
        <v>328</v>
      </c>
      <c r="F162" s="25">
        <f t="shared" si="4"/>
        <v>962.325</v>
      </c>
      <c r="G162" s="26" t="s">
        <v>336</v>
      </c>
      <c r="H162" s="26" t="s">
        <v>465</v>
      </c>
      <c r="I162" s="27">
        <v>769.86</v>
      </c>
    </row>
    <row r="163" spans="1:9" ht="12.75">
      <c r="A163" s="4">
        <v>255</v>
      </c>
      <c r="B163" s="13" t="s">
        <v>470</v>
      </c>
      <c r="C163" s="24">
        <v>1.5</v>
      </c>
      <c r="D163" s="4" t="s">
        <v>43</v>
      </c>
      <c r="E163" s="24" t="s">
        <v>328</v>
      </c>
      <c r="F163" s="25">
        <f t="shared" si="4"/>
        <v>800.325</v>
      </c>
      <c r="G163" s="26" t="s">
        <v>336</v>
      </c>
      <c r="H163" s="26" t="s">
        <v>336</v>
      </c>
      <c r="I163" s="27">
        <v>640.26</v>
      </c>
    </row>
    <row r="164" spans="1:9" ht="12.75">
      <c r="A164" s="4">
        <v>256</v>
      </c>
      <c r="B164" s="13" t="s">
        <v>471</v>
      </c>
      <c r="C164" s="24">
        <v>1.5</v>
      </c>
      <c r="D164" s="4" t="s">
        <v>43</v>
      </c>
      <c r="E164" s="24" t="s">
        <v>328</v>
      </c>
      <c r="F164" s="25">
        <f t="shared" si="4"/>
        <v>1022.7750000000001</v>
      </c>
      <c r="G164" s="26" t="s">
        <v>336</v>
      </c>
      <c r="H164" s="26" t="s">
        <v>465</v>
      </c>
      <c r="I164" s="27">
        <v>818.22</v>
      </c>
    </row>
    <row r="165" spans="1:9" ht="12.75">
      <c r="A165" s="4">
        <v>257</v>
      </c>
      <c r="B165" s="13" t="s">
        <v>472</v>
      </c>
      <c r="C165" s="24">
        <v>2.2</v>
      </c>
      <c r="D165" s="4" t="s">
        <v>43</v>
      </c>
      <c r="E165" s="24" t="s">
        <v>328</v>
      </c>
      <c r="F165" s="25">
        <f t="shared" si="4"/>
        <v>952.6625</v>
      </c>
      <c r="G165" s="26" t="s">
        <v>336</v>
      </c>
      <c r="H165" s="26" t="s">
        <v>336</v>
      </c>
      <c r="I165" s="27">
        <v>762.13</v>
      </c>
    </row>
    <row r="166" spans="1:9" ht="12.75">
      <c r="A166" s="4">
        <v>258</v>
      </c>
      <c r="B166" s="13" t="s">
        <v>473</v>
      </c>
      <c r="C166" s="24">
        <v>2.2</v>
      </c>
      <c r="D166" s="4" t="s">
        <v>43</v>
      </c>
      <c r="E166" s="24" t="s">
        <v>328</v>
      </c>
      <c r="F166" s="25">
        <f t="shared" si="4"/>
        <v>1177.525</v>
      </c>
      <c r="G166" s="26" t="s">
        <v>336</v>
      </c>
      <c r="H166" s="26" t="s">
        <v>465</v>
      </c>
      <c r="I166" s="27">
        <v>942.02</v>
      </c>
    </row>
    <row r="167" spans="1:9" ht="25.5">
      <c r="A167" s="4">
        <v>259</v>
      </c>
      <c r="B167" s="13" t="s">
        <v>474</v>
      </c>
      <c r="C167" s="24">
        <v>0.55</v>
      </c>
      <c r="D167" s="4" t="s">
        <v>43</v>
      </c>
      <c r="E167" s="24" t="s">
        <v>328</v>
      </c>
      <c r="F167" s="25">
        <f t="shared" si="4"/>
        <v>635.9125</v>
      </c>
      <c r="G167" s="26" t="s">
        <v>475</v>
      </c>
      <c r="H167" s="26" t="s">
        <v>336</v>
      </c>
      <c r="I167" s="27">
        <v>508.73</v>
      </c>
    </row>
    <row r="168" spans="1:9" ht="25.5">
      <c r="A168" s="4">
        <v>260</v>
      </c>
      <c r="B168" s="13" t="s">
        <v>476</v>
      </c>
      <c r="C168" s="24">
        <v>0.55</v>
      </c>
      <c r="D168" s="4" t="s">
        <v>43</v>
      </c>
      <c r="E168" s="24" t="s">
        <v>328</v>
      </c>
      <c r="F168" s="25">
        <f t="shared" si="4"/>
        <v>993.7625</v>
      </c>
      <c r="G168" s="26" t="s">
        <v>475</v>
      </c>
      <c r="H168" s="26" t="s">
        <v>465</v>
      </c>
      <c r="I168" s="27">
        <v>795.01</v>
      </c>
    </row>
    <row r="169" spans="1:9" ht="25.5">
      <c r="A169" s="4">
        <v>261</v>
      </c>
      <c r="B169" s="13" t="s">
        <v>477</v>
      </c>
      <c r="C169" s="24">
        <v>0.75</v>
      </c>
      <c r="D169" s="4" t="s">
        <v>43</v>
      </c>
      <c r="E169" s="24" t="s">
        <v>328</v>
      </c>
      <c r="F169" s="25">
        <f t="shared" si="4"/>
        <v>669.7624999999999</v>
      </c>
      <c r="G169" s="26" t="s">
        <v>475</v>
      </c>
      <c r="H169" s="26" t="s">
        <v>336</v>
      </c>
      <c r="I169" s="27">
        <v>535.81</v>
      </c>
    </row>
    <row r="170" spans="1:9" ht="25.5">
      <c r="A170" s="4">
        <v>262</v>
      </c>
      <c r="B170" s="13" t="s">
        <v>478</v>
      </c>
      <c r="C170" s="24">
        <v>0.75</v>
      </c>
      <c r="D170" s="4" t="s">
        <v>43</v>
      </c>
      <c r="E170" s="24" t="s">
        <v>328</v>
      </c>
      <c r="F170" s="25">
        <f t="shared" si="4"/>
        <v>1042.125</v>
      </c>
      <c r="G170" s="26" t="s">
        <v>475</v>
      </c>
      <c r="H170" s="26" t="s">
        <v>465</v>
      </c>
      <c r="I170" s="27">
        <v>833.7</v>
      </c>
    </row>
    <row r="171" spans="1:9" ht="25.5">
      <c r="A171" s="4">
        <v>263</v>
      </c>
      <c r="B171" s="13" t="s">
        <v>479</v>
      </c>
      <c r="C171" s="24">
        <v>1.1</v>
      </c>
      <c r="D171" s="4" t="s">
        <v>43</v>
      </c>
      <c r="E171" s="24" t="s">
        <v>328</v>
      </c>
      <c r="F171" s="25">
        <f t="shared" si="4"/>
        <v>710.8625000000001</v>
      </c>
      <c r="G171" s="26" t="s">
        <v>475</v>
      </c>
      <c r="H171" s="26" t="s">
        <v>336</v>
      </c>
      <c r="I171" s="27">
        <v>568.69</v>
      </c>
    </row>
    <row r="172" spans="1:9" ht="25.5">
      <c r="A172" s="4">
        <v>264</v>
      </c>
      <c r="B172" s="13" t="s">
        <v>480</v>
      </c>
      <c r="C172" s="24">
        <v>1.1</v>
      </c>
      <c r="D172" s="4" t="s">
        <v>43</v>
      </c>
      <c r="E172" s="24" t="s">
        <v>328</v>
      </c>
      <c r="F172" s="25">
        <f t="shared" si="4"/>
        <v>1100.15</v>
      </c>
      <c r="G172" s="26" t="s">
        <v>475</v>
      </c>
      <c r="H172" s="26" t="s">
        <v>465</v>
      </c>
      <c r="I172" s="27">
        <v>880.12</v>
      </c>
    </row>
    <row r="173" spans="1:9" ht="25.5">
      <c r="A173" s="4">
        <v>265</v>
      </c>
      <c r="B173" s="13" t="s">
        <v>481</v>
      </c>
      <c r="C173" s="24">
        <v>1.5</v>
      </c>
      <c r="D173" s="4" t="s">
        <v>43</v>
      </c>
      <c r="E173" s="24" t="s">
        <v>328</v>
      </c>
      <c r="F173" s="25">
        <f t="shared" si="4"/>
        <v>754.3875</v>
      </c>
      <c r="G173" s="26" t="s">
        <v>475</v>
      </c>
      <c r="H173" s="26" t="s">
        <v>336</v>
      </c>
      <c r="I173" s="27">
        <v>603.51</v>
      </c>
    </row>
    <row r="174" spans="1:9" ht="25.5">
      <c r="A174" s="4">
        <v>266</v>
      </c>
      <c r="B174" s="13" t="s">
        <v>482</v>
      </c>
      <c r="C174" s="24">
        <v>1.5</v>
      </c>
      <c r="D174" s="4" t="s">
        <v>43</v>
      </c>
      <c r="E174" s="24" t="s">
        <v>328</v>
      </c>
      <c r="F174" s="25">
        <f t="shared" si="4"/>
        <v>1167.85</v>
      </c>
      <c r="G174" s="26" t="s">
        <v>475</v>
      </c>
      <c r="H174" s="26" t="s">
        <v>465</v>
      </c>
      <c r="I174" s="27">
        <v>934.28</v>
      </c>
    </row>
    <row r="175" spans="1:11" ht="25.5">
      <c r="A175" s="4">
        <v>267</v>
      </c>
      <c r="B175" s="13" t="s">
        <v>483</v>
      </c>
      <c r="C175" s="24">
        <v>2.2</v>
      </c>
      <c r="D175" s="4" t="s">
        <v>43</v>
      </c>
      <c r="E175" s="24" t="s">
        <v>328</v>
      </c>
      <c r="F175" s="25">
        <f t="shared" si="4"/>
        <v>880.125</v>
      </c>
      <c r="G175" s="26" t="s">
        <v>475</v>
      </c>
      <c r="H175" s="26" t="s">
        <v>336</v>
      </c>
      <c r="I175" s="27">
        <v>704.1</v>
      </c>
      <c r="K175" s="30"/>
    </row>
    <row r="176" spans="1:9" ht="25.5">
      <c r="A176" s="4">
        <v>268</v>
      </c>
      <c r="B176" s="13" t="s">
        <v>484</v>
      </c>
      <c r="C176" s="24">
        <v>2.2</v>
      </c>
      <c r="D176" s="4" t="s">
        <v>43</v>
      </c>
      <c r="E176" s="24" t="s">
        <v>328</v>
      </c>
      <c r="F176" s="25">
        <f t="shared" si="4"/>
        <v>1327.4375</v>
      </c>
      <c r="G176" s="26" t="s">
        <v>475</v>
      </c>
      <c r="H176" s="26" t="s">
        <v>465</v>
      </c>
      <c r="I176" s="27">
        <v>1061.95</v>
      </c>
    </row>
    <row r="177" spans="1:8" ht="12.75">
      <c r="A177" s="40" t="s">
        <v>485</v>
      </c>
      <c r="B177" s="40"/>
      <c r="C177" s="40"/>
      <c r="D177" s="40"/>
      <c r="E177" s="40"/>
      <c r="F177" s="40"/>
      <c r="G177" s="40"/>
      <c r="H177" s="40"/>
    </row>
    <row r="178" spans="1:8" ht="12.75">
      <c r="A178" s="40"/>
      <c r="B178" s="40"/>
      <c r="C178" s="40"/>
      <c r="D178" s="40"/>
      <c r="E178" s="40"/>
      <c r="F178" s="40"/>
      <c r="G178" s="40"/>
      <c r="H178" s="40"/>
    </row>
    <row r="179" spans="1:8" ht="40.5" customHeight="1">
      <c r="A179" s="40"/>
      <c r="B179" s="40"/>
      <c r="C179" s="40"/>
      <c r="D179" s="40"/>
      <c r="E179" s="40"/>
      <c r="F179" s="40"/>
      <c r="G179" s="40"/>
      <c r="H179" s="40"/>
    </row>
    <row r="180" spans="1:9" ht="12.75">
      <c r="A180" s="4">
        <v>269</v>
      </c>
      <c r="B180" s="13" t="s">
        <v>486</v>
      </c>
      <c r="C180" s="24">
        <v>0.18</v>
      </c>
      <c r="D180" s="4" t="s">
        <v>487</v>
      </c>
      <c r="E180" s="24" t="s">
        <v>328</v>
      </c>
      <c r="F180" s="25">
        <f aca="true" t="shared" si="5" ref="F180:F193">I180*1.25</f>
        <v>162.71249999999998</v>
      </c>
      <c r="G180" s="26" t="s">
        <v>336</v>
      </c>
      <c r="H180" s="26" t="s">
        <v>465</v>
      </c>
      <c r="I180" s="27">
        <v>130.17</v>
      </c>
    </row>
    <row r="181" spans="1:9" ht="12.75">
      <c r="A181" s="4">
        <v>270</v>
      </c>
      <c r="B181" s="13" t="s">
        <v>488</v>
      </c>
      <c r="C181" s="20">
        <v>0.18</v>
      </c>
      <c r="D181" s="4" t="s">
        <v>12</v>
      </c>
      <c r="E181" s="24" t="s">
        <v>328</v>
      </c>
      <c r="F181" s="25">
        <f t="shared" si="5"/>
        <v>147.9875</v>
      </c>
      <c r="G181" s="26" t="s">
        <v>336</v>
      </c>
      <c r="H181" s="26" t="s">
        <v>465</v>
      </c>
      <c r="I181" s="27">
        <v>118.39</v>
      </c>
    </row>
    <row r="182" spans="1:9" ht="12.75">
      <c r="A182" s="4">
        <v>271</v>
      </c>
      <c r="B182" s="13" t="s">
        <v>489</v>
      </c>
      <c r="C182" s="24">
        <v>0.37</v>
      </c>
      <c r="D182" s="16" t="s">
        <v>487</v>
      </c>
      <c r="E182" s="24" t="s">
        <v>328</v>
      </c>
      <c r="F182" s="25">
        <f t="shared" si="5"/>
        <v>180.85000000000002</v>
      </c>
      <c r="G182" s="26" t="s">
        <v>336</v>
      </c>
      <c r="H182" s="26" t="s">
        <v>465</v>
      </c>
      <c r="I182" s="27">
        <v>144.68</v>
      </c>
    </row>
    <row r="183" spans="1:9" ht="12.75">
      <c r="A183" s="4">
        <v>272</v>
      </c>
      <c r="B183" s="13" t="s">
        <v>490</v>
      </c>
      <c r="C183" s="24">
        <v>0.37</v>
      </c>
      <c r="D183" s="4" t="s">
        <v>12</v>
      </c>
      <c r="E183" s="24" t="s">
        <v>328</v>
      </c>
      <c r="F183" s="25">
        <f t="shared" si="5"/>
        <v>164.4125</v>
      </c>
      <c r="G183" s="26" t="s">
        <v>336</v>
      </c>
      <c r="H183" s="26" t="s">
        <v>465</v>
      </c>
      <c r="I183" s="27">
        <v>131.53</v>
      </c>
    </row>
    <row r="184" spans="1:9" ht="12.75">
      <c r="A184" s="4">
        <v>273</v>
      </c>
      <c r="B184" s="13" t="s">
        <v>491</v>
      </c>
      <c r="C184" s="24">
        <v>0.75</v>
      </c>
      <c r="D184" s="4" t="s">
        <v>12</v>
      </c>
      <c r="E184" s="24" t="s">
        <v>328</v>
      </c>
      <c r="F184" s="25">
        <f t="shared" si="5"/>
        <v>201.4</v>
      </c>
      <c r="G184" s="26" t="s">
        <v>336</v>
      </c>
      <c r="H184" s="26" t="s">
        <v>465</v>
      </c>
      <c r="I184" s="27">
        <v>161.12</v>
      </c>
    </row>
    <row r="185" spans="1:9" ht="12.75">
      <c r="A185" s="4">
        <v>274</v>
      </c>
      <c r="B185" s="13" t="s">
        <v>492</v>
      </c>
      <c r="C185" s="24">
        <v>1.5</v>
      </c>
      <c r="D185" s="4" t="s">
        <v>12</v>
      </c>
      <c r="E185" s="24" t="s">
        <v>328</v>
      </c>
      <c r="F185" s="25">
        <f t="shared" si="5"/>
        <v>260.4125</v>
      </c>
      <c r="G185" s="26" t="s">
        <v>336</v>
      </c>
      <c r="H185" s="26" t="s">
        <v>465</v>
      </c>
      <c r="I185" s="27">
        <v>208.33</v>
      </c>
    </row>
    <row r="186" spans="1:9" ht="12.75">
      <c r="A186" s="4">
        <v>275</v>
      </c>
      <c r="B186" s="13" t="s">
        <v>493</v>
      </c>
      <c r="C186" s="24">
        <v>2.2</v>
      </c>
      <c r="D186" s="4" t="s">
        <v>12</v>
      </c>
      <c r="E186" s="24" t="s">
        <v>328</v>
      </c>
      <c r="F186" s="25">
        <f t="shared" si="5"/>
        <v>306.825</v>
      </c>
      <c r="G186" s="26" t="s">
        <v>336</v>
      </c>
      <c r="H186" s="26" t="s">
        <v>465</v>
      </c>
      <c r="I186" s="27">
        <v>245.46</v>
      </c>
    </row>
    <row r="187" spans="1:9" ht="12.75">
      <c r="A187" s="4">
        <v>276</v>
      </c>
      <c r="B187" s="13" t="s">
        <v>494</v>
      </c>
      <c r="C187" s="20">
        <v>0.18</v>
      </c>
      <c r="D187" s="16" t="s">
        <v>487</v>
      </c>
      <c r="E187" s="24" t="s">
        <v>328</v>
      </c>
      <c r="F187" s="25">
        <f t="shared" si="5"/>
        <v>151.3625</v>
      </c>
      <c r="G187" s="26" t="s">
        <v>336</v>
      </c>
      <c r="H187" s="26" t="s">
        <v>495</v>
      </c>
      <c r="I187" s="27">
        <v>121.09</v>
      </c>
    </row>
    <row r="188" spans="1:9" ht="12.75">
      <c r="A188" s="4">
        <v>277</v>
      </c>
      <c r="B188" s="13" t="s">
        <v>496</v>
      </c>
      <c r="C188" s="20">
        <v>0.18</v>
      </c>
      <c r="D188" s="4" t="s">
        <v>12</v>
      </c>
      <c r="E188" s="24" t="s">
        <v>328</v>
      </c>
      <c r="F188" s="25">
        <f t="shared" si="5"/>
        <v>137.575</v>
      </c>
      <c r="G188" s="26" t="s">
        <v>336</v>
      </c>
      <c r="H188" s="26" t="s">
        <v>495</v>
      </c>
      <c r="I188" s="27">
        <v>110.06</v>
      </c>
    </row>
    <row r="189" spans="1:9" ht="12.75">
      <c r="A189" s="4">
        <v>278</v>
      </c>
      <c r="B189" s="13" t="s">
        <v>497</v>
      </c>
      <c r="C189" s="24">
        <v>0.37</v>
      </c>
      <c r="D189" s="16" t="s">
        <v>487</v>
      </c>
      <c r="E189" s="24" t="s">
        <v>328</v>
      </c>
      <c r="F189" s="25">
        <f t="shared" si="5"/>
        <v>168.05</v>
      </c>
      <c r="G189" s="26" t="s">
        <v>336</v>
      </c>
      <c r="H189" s="26" t="s">
        <v>495</v>
      </c>
      <c r="I189" s="27">
        <v>134.44</v>
      </c>
    </row>
    <row r="190" spans="1:9" ht="12.75">
      <c r="A190" s="4">
        <v>279</v>
      </c>
      <c r="B190" s="13" t="s">
        <v>498</v>
      </c>
      <c r="C190" s="24">
        <v>0.37</v>
      </c>
      <c r="D190" s="4" t="s">
        <v>12</v>
      </c>
      <c r="E190" s="24" t="s">
        <v>328</v>
      </c>
      <c r="F190" s="25">
        <f t="shared" si="5"/>
        <v>152.82500000000002</v>
      </c>
      <c r="G190" s="26" t="s">
        <v>336</v>
      </c>
      <c r="H190" s="26" t="s">
        <v>495</v>
      </c>
      <c r="I190" s="27">
        <v>122.26</v>
      </c>
    </row>
    <row r="191" spans="1:9" ht="12.75">
      <c r="A191" s="4">
        <v>280</v>
      </c>
      <c r="B191" s="13" t="s">
        <v>499</v>
      </c>
      <c r="C191" s="24">
        <v>0.75</v>
      </c>
      <c r="D191" s="4" t="s">
        <v>12</v>
      </c>
      <c r="E191" s="24" t="s">
        <v>328</v>
      </c>
      <c r="F191" s="25">
        <f t="shared" si="5"/>
        <v>187.3875</v>
      </c>
      <c r="G191" s="26" t="s">
        <v>336</v>
      </c>
      <c r="H191" s="26" t="s">
        <v>495</v>
      </c>
      <c r="I191" s="27">
        <v>149.91</v>
      </c>
    </row>
    <row r="192" spans="1:9" ht="12.75">
      <c r="A192" s="4">
        <v>281</v>
      </c>
      <c r="B192" s="13" t="s">
        <v>500</v>
      </c>
      <c r="C192" s="24">
        <v>1.5</v>
      </c>
      <c r="D192" s="4" t="s">
        <v>12</v>
      </c>
      <c r="E192" s="24" t="s">
        <v>328</v>
      </c>
      <c r="F192" s="25">
        <f t="shared" si="5"/>
        <v>241.29999999999998</v>
      </c>
      <c r="G192" s="26" t="s">
        <v>336</v>
      </c>
      <c r="H192" s="26" t="s">
        <v>495</v>
      </c>
      <c r="I192" s="27">
        <v>193.04</v>
      </c>
    </row>
    <row r="193" spans="1:9" ht="12.75">
      <c r="A193" s="4">
        <v>282</v>
      </c>
      <c r="B193" s="13" t="s">
        <v>501</v>
      </c>
      <c r="C193" s="24">
        <v>2.2</v>
      </c>
      <c r="D193" s="4" t="s">
        <v>12</v>
      </c>
      <c r="E193" s="24" t="s">
        <v>328</v>
      </c>
      <c r="F193" s="25">
        <f t="shared" si="5"/>
        <v>284.34999999999997</v>
      </c>
      <c r="G193" s="26" t="s">
        <v>336</v>
      </c>
      <c r="H193" s="26" t="s">
        <v>495</v>
      </c>
      <c r="I193" s="27">
        <v>227.48</v>
      </c>
    </row>
    <row r="194" spans="1:8" ht="12.75">
      <c r="A194" s="40" t="s">
        <v>502</v>
      </c>
      <c r="B194" s="40"/>
      <c r="C194" s="40"/>
      <c r="D194" s="40"/>
      <c r="E194" s="40"/>
      <c r="F194" s="40"/>
      <c r="G194" s="40"/>
      <c r="H194" s="40"/>
    </row>
    <row r="195" spans="1:8" ht="12.75">
      <c r="A195" s="40"/>
      <c r="B195" s="40"/>
      <c r="C195" s="40"/>
      <c r="D195" s="40"/>
      <c r="E195" s="40"/>
      <c r="F195" s="40"/>
      <c r="G195" s="40"/>
      <c r="H195" s="40"/>
    </row>
    <row r="196" spans="1:8" ht="36.75" customHeight="1">
      <c r="A196" s="40"/>
      <c r="B196" s="40"/>
      <c r="C196" s="40"/>
      <c r="D196" s="40"/>
      <c r="E196" s="40"/>
      <c r="F196" s="40"/>
      <c r="G196" s="40"/>
      <c r="H196" s="40"/>
    </row>
    <row r="197" spans="1:9" ht="25.5">
      <c r="A197" s="4">
        <v>283</v>
      </c>
      <c r="B197" s="13" t="s">
        <v>503</v>
      </c>
      <c r="C197" s="4">
        <v>5.5</v>
      </c>
      <c r="D197" s="4" t="s">
        <v>43</v>
      </c>
      <c r="E197" s="24" t="s">
        <v>504</v>
      </c>
      <c r="F197" s="25">
        <f aca="true" t="shared" si="6" ref="F197:F238">I197*1.25</f>
        <v>753.8249999999999</v>
      </c>
      <c r="G197" s="26" t="s">
        <v>505</v>
      </c>
      <c r="H197" s="26" t="s">
        <v>336</v>
      </c>
      <c r="I197" s="27">
        <v>603.06</v>
      </c>
    </row>
    <row r="198" spans="1:9" ht="25.5">
      <c r="A198" s="4">
        <v>284</v>
      </c>
      <c r="B198" s="13" t="s">
        <v>506</v>
      </c>
      <c r="C198" s="4">
        <v>5.5</v>
      </c>
      <c r="D198" s="4" t="s">
        <v>43</v>
      </c>
      <c r="E198" s="24" t="s">
        <v>507</v>
      </c>
      <c r="F198" s="25">
        <f t="shared" si="6"/>
        <v>819.1125</v>
      </c>
      <c r="G198" s="26" t="s">
        <v>505</v>
      </c>
      <c r="H198" s="26" t="s">
        <v>336</v>
      </c>
      <c r="I198" s="27">
        <v>655.29</v>
      </c>
    </row>
    <row r="199" spans="1:9" ht="25.5">
      <c r="A199" s="4">
        <v>285</v>
      </c>
      <c r="B199" s="13" t="s">
        <v>508</v>
      </c>
      <c r="C199" s="4">
        <v>7.5</v>
      </c>
      <c r="D199" s="4" t="s">
        <v>43</v>
      </c>
      <c r="E199" s="24" t="s">
        <v>504</v>
      </c>
      <c r="F199" s="25">
        <f t="shared" si="6"/>
        <v>899.4124999999999</v>
      </c>
      <c r="G199" s="26" t="s">
        <v>505</v>
      </c>
      <c r="H199" s="26" t="s">
        <v>336</v>
      </c>
      <c r="I199" s="27">
        <v>719.53</v>
      </c>
    </row>
    <row r="200" spans="1:9" ht="25.5">
      <c r="A200" s="4">
        <v>286</v>
      </c>
      <c r="B200" s="13" t="s">
        <v>509</v>
      </c>
      <c r="C200" s="4">
        <v>7.5</v>
      </c>
      <c r="D200" s="4" t="s">
        <v>43</v>
      </c>
      <c r="E200" s="24" t="s">
        <v>507</v>
      </c>
      <c r="F200" s="25">
        <f t="shared" si="6"/>
        <v>984.2874999999999</v>
      </c>
      <c r="G200" s="26" t="s">
        <v>505</v>
      </c>
      <c r="H200" s="26" t="s">
        <v>336</v>
      </c>
      <c r="I200" s="27">
        <v>787.43</v>
      </c>
    </row>
    <row r="201" spans="1:9" ht="25.5">
      <c r="A201" s="4">
        <v>287</v>
      </c>
      <c r="B201" s="13" t="s">
        <v>510</v>
      </c>
      <c r="C201" s="4">
        <v>11</v>
      </c>
      <c r="D201" s="4" t="s">
        <v>43</v>
      </c>
      <c r="E201" s="24" t="s">
        <v>504</v>
      </c>
      <c r="F201" s="25">
        <f t="shared" si="6"/>
        <v>1119.425</v>
      </c>
      <c r="G201" s="26" t="s">
        <v>505</v>
      </c>
      <c r="H201" s="26" t="s">
        <v>336</v>
      </c>
      <c r="I201" s="27">
        <v>895.54</v>
      </c>
    </row>
    <row r="202" spans="1:9" ht="25.5">
      <c r="A202" s="4">
        <v>288</v>
      </c>
      <c r="B202" s="13" t="s">
        <v>511</v>
      </c>
      <c r="C202" s="4">
        <v>11</v>
      </c>
      <c r="D202" s="4" t="s">
        <v>43</v>
      </c>
      <c r="E202" s="24" t="s">
        <v>507</v>
      </c>
      <c r="F202" s="25">
        <f t="shared" si="6"/>
        <v>1204.2749999999999</v>
      </c>
      <c r="G202" s="26" t="s">
        <v>505</v>
      </c>
      <c r="H202" s="26" t="s">
        <v>336</v>
      </c>
      <c r="I202" s="27">
        <v>963.42</v>
      </c>
    </row>
    <row r="203" spans="1:9" ht="25.5">
      <c r="A203" s="4">
        <v>289</v>
      </c>
      <c r="B203" s="13" t="s">
        <v>512</v>
      </c>
      <c r="C203" s="4">
        <v>15</v>
      </c>
      <c r="D203" s="4" t="s">
        <v>43</v>
      </c>
      <c r="E203" s="24" t="s">
        <v>504</v>
      </c>
      <c r="F203" s="25">
        <f t="shared" si="6"/>
        <v>1477.1625</v>
      </c>
      <c r="G203" s="26" t="s">
        <v>505</v>
      </c>
      <c r="H203" s="26" t="s">
        <v>336</v>
      </c>
      <c r="I203" s="27">
        <v>1181.73</v>
      </c>
    </row>
    <row r="204" spans="1:9" ht="25.5">
      <c r="A204" s="4">
        <v>290</v>
      </c>
      <c r="B204" s="13" t="s">
        <v>513</v>
      </c>
      <c r="C204" s="4">
        <v>15</v>
      </c>
      <c r="D204" s="4" t="s">
        <v>43</v>
      </c>
      <c r="E204" s="24" t="s">
        <v>507</v>
      </c>
      <c r="F204" s="25">
        <f t="shared" si="6"/>
        <v>1607.7375000000002</v>
      </c>
      <c r="G204" s="26" t="s">
        <v>505</v>
      </c>
      <c r="H204" s="26" t="s">
        <v>336</v>
      </c>
      <c r="I204" s="27">
        <v>1286.19</v>
      </c>
    </row>
    <row r="205" spans="1:9" ht="25.5">
      <c r="A205" s="4">
        <v>291</v>
      </c>
      <c r="B205" s="13" t="s">
        <v>514</v>
      </c>
      <c r="C205" s="4">
        <v>18.5</v>
      </c>
      <c r="D205" s="4" t="s">
        <v>43</v>
      </c>
      <c r="E205" s="24" t="s">
        <v>507</v>
      </c>
      <c r="F205" s="25">
        <f t="shared" si="6"/>
        <v>1855.8125</v>
      </c>
      <c r="G205" s="26" t="s">
        <v>505</v>
      </c>
      <c r="H205" s="26" t="s">
        <v>336</v>
      </c>
      <c r="I205" s="27">
        <v>1484.65</v>
      </c>
    </row>
    <row r="206" spans="1:9" ht="25.5">
      <c r="A206" s="4">
        <v>292</v>
      </c>
      <c r="B206" s="13" t="s">
        <v>515</v>
      </c>
      <c r="C206" s="4">
        <v>1.1</v>
      </c>
      <c r="D206" s="4" t="s">
        <v>43</v>
      </c>
      <c r="E206" s="24" t="s">
        <v>504</v>
      </c>
      <c r="F206" s="25">
        <f t="shared" si="6"/>
        <v>338.625</v>
      </c>
      <c r="G206" s="26" t="s">
        <v>505</v>
      </c>
      <c r="H206" s="26" t="s">
        <v>336</v>
      </c>
      <c r="I206" s="27">
        <v>270.9</v>
      </c>
    </row>
    <row r="207" spans="1:9" ht="25.5">
      <c r="A207" s="4">
        <v>293</v>
      </c>
      <c r="B207" s="13" t="s">
        <v>516</v>
      </c>
      <c r="C207" s="4">
        <v>1.1</v>
      </c>
      <c r="D207" s="4" t="s">
        <v>43</v>
      </c>
      <c r="E207" s="24" t="s">
        <v>507</v>
      </c>
      <c r="F207" s="25">
        <f t="shared" si="6"/>
        <v>403.9</v>
      </c>
      <c r="G207" s="26" t="s">
        <v>505</v>
      </c>
      <c r="H207" s="26" t="s">
        <v>336</v>
      </c>
      <c r="I207" s="27">
        <v>323.12</v>
      </c>
    </row>
    <row r="208" spans="1:9" ht="25.5">
      <c r="A208" s="4">
        <v>294</v>
      </c>
      <c r="B208" s="13" t="s">
        <v>517</v>
      </c>
      <c r="C208" s="4">
        <v>22</v>
      </c>
      <c r="D208" s="4" t="s">
        <v>43</v>
      </c>
      <c r="E208" s="24" t="s">
        <v>504</v>
      </c>
      <c r="F208" s="25">
        <f t="shared" si="6"/>
        <v>2030.125</v>
      </c>
      <c r="G208" s="26" t="s">
        <v>505</v>
      </c>
      <c r="H208" s="26" t="s">
        <v>336</v>
      </c>
      <c r="I208" s="27">
        <v>1624.1</v>
      </c>
    </row>
    <row r="209" spans="1:9" ht="25.5">
      <c r="A209" s="4">
        <v>295</v>
      </c>
      <c r="B209" s="13" t="s">
        <v>518</v>
      </c>
      <c r="C209" s="4">
        <v>22</v>
      </c>
      <c r="D209" s="4" t="s">
        <v>43</v>
      </c>
      <c r="E209" s="24" t="s">
        <v>507</v>
      </c>
      <c r="F209" s="25">
        <f t="shared" si="6"/>
        <v>2225.975</v>
      </c>
      <c r="G209" s="26" t="s">
        <v>505</v>
      </c>
      <c r="H209" s="26" t="s">
        <v>336</v>
      </c>
      <c r="I209" s="27">
        <v>1780.78</v>
      </c>
    </row>
    <row r="210" spans="1:9" ht="25.5">
      <c r="A210" s="4">
        <v>296</v>
      </c>
      <c r="B210" s="13" t="s">
        <v>519</v>
      </c>
      <c r="C210" s="4">
        <v>1.5</v>
      </c>
      <c r="D210" s="4" t="s">
        <v>43</v>
      </c>
      <c r="E210" s="24" t="s">
        <v>504</v>
      </c>
      <c r="F210" s="25">
        <f t="shared" si="6"/>
        <v>431.325</v>
      </c>
      <c r="G210" s="26" t="s">
        <v>505</v>
      </c>
      <c r="H210" s="26" t="s">
        <v>336</v>
      </c>
      <c r="I210" s="27">
        <v>345.06</v>
      </c>
    </row>
    <row r="211" spans="1:9" ht="25.5">
      <c r="A211" s="4">
        <v>297</v>
      </c>
      <c r="B211" s="13" t="s">
        <v>520</v>
      </c>
      <c r="C211" s="4">
        <v>1.5</v>
      </c>
      <c r="D211" s="4" t="s">
        <v>43</v>
      </c>
      <c r="E211" s="24" t="s">
        <v>507</v>
      </c>
      <c r="F211" s="25">
        <f t="shared" si="6"/>
        <v>496.6125</v>
      </c>
      <c r="G211" s="26" t="s">
        <v>505</v>
      </c>
      <c r="H211" s="26" t="s">
        <v>336</v>
      </c>
      <c r="I211" s="27">
        <v>397.29</v>
      </c>
    </row>
    <row r="212" spans="1:9" ht="25.5">
      <c r="A212" s="4">
        <v>298</v>
      </c>
      <c r="B212" s="13" t="s">
        <v>521</v>
      </c>
      <c r="C212" s="4">
        <v>30</v>
      </c>
      <c r="D212" s="4" t="s">
        <v>43</v>
      </c>
      <c r="E212" s="24" t="s">
        <v>504</v>
      </c>
      <c r="F212" s="25">
        <f t="shared" si="6"/>
        <v>2607.2250000000004</v>
      </c>
      <c r="G212" s="26" t="s">
        <v>505</v>
      </c>
      <c r="H212" s="26" t="s">
        <v>336</v>
      </c>
      <c r="I212" s="27">
        <v>2085.78</v>
      </c>
    </row>
    <row r="213" spans="1:9" ht="25.5">
      <c r="A213" s="4">
        <v>299</v>
      </c>
      <c r="B213" s="13" t="s">
        <v>522</v>
      </c>
      <c r="C213" s="4">
        <v>30</v>
      </c>
      <c r="D213" s="4" t="s">
        <v>43</v>
      </c>
      <c r="E213" s="24" t="s">
        <v>507</v>
      </c>
      <c r="F213" s="25">
        <f t="shared" si="6"/>
        <v>2803.075</v>
      </c>
      <c r="G213" s="26" t="s">
        <v>505</v>
      </c>
      <c r="H213" s="26" t="s">
        <v>336</v>
      </c>
      <c r="I213" s="27">
        <v>2242.46</v>
      </c>
    </row>
    <row r="214" spans="1:9" ht="25.5">
      <c r="A214" s="4">
        <v>300</v>
      </c>
      <c r="B214" s="13" t="s">
        <v>523</v>
      </c>
      <c r="C214" s="4">
        <v>2.2</v>
      </c>
      <c r="D214" s="4" t="s">
        <v>43</v>
      </c>
      <c r="E214" s="24" t="s">
        <v>504</v>
      </c>
      <c r="F214" s="25">
        <f t="shared" si="6"/>
        <v>465.2625</v>
      </c>
      <c r="G214" s="26" t="s">
        <v>505</v>
      </c>
      <c r="H214" s="26" t="s">
        <v>336</v>
      </c>
      <c r="I214" s="27">
        <v>372.21</v>
      </c>
    </row>
    <row r="215" spans="1:9" ht="25.5">
      <c r="A215" s="4">
        <v>301</v>
      </c>
      <c r="B215" s="13" t="s">
        <v>524</v>
      </c>
      <c r="C215" s="4">
        <v>2.2</v>
      </c>
      <c r="D215" s="4" t="s">
        <v>43</v>
      </c>
      <c r="E215" s="24" t="s">
        <v>507</v>
      </c>
      <c r="F215" s="25">
        <f t="shared" si="6"/>
        <v>530.55</v>
      </c>
      <c r="G215" s="26" t="s">
        <v>505</v>
      </c>
      <c r="H215" s="26" t="s">
        <v>336</v>
      </c>
      <c r="I215" s="27">
        <v>424.44</v>
      </c>
    </row>
    <row r="216" spans="1:9" ht="25.5">
      <c r="A216" s="4">
        <v>302</v>
      </c>
      <c r="B216" s="13" t="s">
        <v>525</v>
      </c>
      <c r="C216" s="4">
        <v>3</v>
      </c>
      <c r="D216" s="4" t="s">
        <v>43</v>
      </c>
      <c r="E216" s="24" t="s">
        <v>504</v>
      </c>
      <c r="F216" s="25">
        <f t="shared" si="6"/>
        <v>522.0625</v>
      </c>
      <c r="G216" s="26" t="s">
        <v>505</v>
      </c>
      <c r="H216" s="26" t="s">
        <v>336</v>
      </c>
      <c r="I216" s="27">
        <v>417.65</v>
      </c>
    </row>
    <row r="217" spans="1:9" ht="25.5">
      <c r="A217" s="4">
        <v>303</v>
      </c>
      <c r="B217" s="13" t="s">
        <v>526</v>
      </c>
      <c r="C217" s="4">
        <v>3</v>
      </c>
      <c r="D217" s="4" t="s">
        <v>43</v>
      </c>
      <c r="E217" s="24" t="s">
        <v>507</v>
      </c>
      <c r="F217" s="25">
        <f t="shared" si="6"/>
        <v>587.35</v>
      </c>
      <c r="G217" s="26" t="s">
        <v>505</v>
      </c>
      <c r="H217" s="26" t="s">
        <v>336</v>
      </c>
      <c r="I217" s="27">
        <v>469.88</v>
      </c>
    </row>
    <row r="218" spans="1:9" ht="25.5">
      <c r="A218" s="4">
        <v>304</v>
      </c>
      <c r="B218" s="13" t="s">
        <v>527</v>
      </c>
      <c r="C218" s="4">
        <v>37</v>
      </c>
      <c r="D218" s="4" t="s">
        <v>43</v>
      </c>
      <c r="E218" s="24" t="s">
        <v>504</v>
      </c>
      <c r="F218" s="25">
        <f t="shared" si="6"/>
        <v>3042.0249999999996</v>
      </c>
      <c r="G218" s="26" t="s">
        <v>505</v>
      </c>
      <c r="H218" s="26" t="s">
        <v>336</v>
      </c>
      <c r="I218" s="27">
        <v>2433.62</v>
      </c>
    </row>
    <row r="219" spans="1:9" ht="25.5">
      <c r="A219" s="4">
        <v>305</v>
      </c>
      <c r="B219" s="13" t="s">
        <v>528</v>
      </c>
      <c r="C219" s="4">
        <v>37</v>
      </c>
      <c r="D219" s="4" t="s">
        <v>43</v>
      </c>
      <c r="E219" s="24" t="s">
        <v>507</v>
      </c>
      <c r="F219" s="25">
        <f t="shared" si="6"/>
        <v>3237.875</v>
      </c>
      <c r="G219" s="26" t="s">
        <v>505</v>
      </c>
      <c r="H219" s="26" t="s">
        <v>336</v>
      </c>
      <c r="I219" s="27">
        <v>2590.3</v>
      </c>
    </row>
    <row r="220" spans="1:9" ht="25.5">
      <c r="A220" s="4">
        <v>306</v>
      </c>
      <c r="B220" s="13" t="s">
        <v>529</v>
      </c>
      <c r="C220" s="4">
        <v>4</v>
      </c>
      <c r="D220" s="4" t="s">
        <v>43</v>
      </c>
      <c r="E220" s="24" t="s">
        <v>504</v>
      </c>
      <c r="F220" s="25">
        <f t="shared" si="6"/>
        <v>618.05</v>
      </c>
      <c r="G220" s="26" t="s">
        <v>505</v>
      </c>
      <c r="H220" s="26" t="s">
        <v>336</v>
      </c>
      <c r="I220" s="27">
        <v>494.44</v>
      </c>
    </row>
    <row r="221" spans="1:9" ht="25.5">
      <c r="A221" s="4">
        <v>307</v>
      </c>
      <c r="B221" s="13" t="s">
        <v>530</v>
      </c>
      <c r="C221" s="4">
        <v>4</v>
      </c>
      <c r="D221" s="4" t="s">
        <v>43</v>
      </c>
      <c r="E221" s="24" t="s">
        <v>507</v>
      </c>
      <c r="F221" s="25">
        <f t="shared" si="6"/>
        <v>683.3249999999999</v>
      </c>
      <c r="G221" s="26" t="s">
        <v>505</v>
      </c>
      <c r="H221" s="26" t="s">
        <v>336</v>
      </c>
      <c r="I221" s="27">
        <v>546.66</v>
      </c>
    </row>
    <row r="222" spans="1:9" ht="25.5">
      <c r="A222" s="4">
        <v>308</v>
      </c>
      <c r="B222" s="13" t="s">
        <v>531</v>
      </c>
      <c r="C222" s="4">
        <v>45</v>
      </c>
      <c r="D222" s="4" t="s">
        <v>43</v>
      </c>
      <c r="E222" s="24" t="s">
        <v>504</v>
      </c>
      <c r="F222" s="25">
        <f t="shared" si="6"/>
        <v>4859.0375</v>
      </c>
      <c r="G222" s="26" t="s">
        <v>505</v>
      </c>
      <c r="H222" s="26" t="s">
        <v>336</v>
      </c>
      <c r="I222" s="27">
        <v>3887.23</v>
      </c>
    </row>
    <row r="223" spans="1:9" ht="25.5">
      <c r="A223" s="4">
        <v>309</v>
      </c>
      <c r="B223" s="13" t="s">
        <v>532</v>
      </c>
      <c r="C223" s="4">
        <v>45</v>
      </c>
      <c r="D223" s="4" t="s">
        <v>43</v>
      </c>
      <c r="E223" s="24" t="s">
        <v>507</v>
      </c>
      <c r="F223" s="25">
        <f t="shared" si="6"/>
        <v>5199.475</v>
      </c>
      <c r="G223" s="26" t="s">
        <v>505</v>
      </c>
      <c r="H223" s="26" t="s">
        <v>336</v>
      </c>
      <c r="I223" s="27">
        <v>4159.58</v>
      </c>
    </row>
    <row r="224" spans="1:9" ht="25.5">
      <c r="A224" s="4">
        <v>310</v>
      </c>
      <c r="B224" s="13" t="s">
        <v>533</v>
      </c>
      <c r="C224" s="4">
        <v>55</v>
      </c>
      <c r="D224" s="4" t="s">
        <v>43</v>
      </c>
      <c r="E224" s="24" t="s">
        <v>504</v>
      </c>
      <c r="F224" s="25">
        <f t="shared" si="6"/>
        <v>6197.6</v>
      </c>
      <c r="G224" s="26" t="s">
        <v>505</v>
      </c>
      <c r="H224" s="26" t="s">
        <v>336</v>
      </c>
      <c r="I224" s="27">
        <v>4958.08</v>
      </c>
    </row>
    <row r="225" spans="1:9" ht="25.5">
      <c r="A225" s="4">
        <v>311</v>
      </c>
      <c r="B225" s="13" t="s">
        <v>534</v>
      </c>
      <c r="C225" s="4">
        <v>55</v>
      </c>
      <c r="D225" s="4" t="s">
        <v>43</v>
      </c>
      <c r="E225" s="24" t="s">
        <v>507</v>
      </c>
      <c r="F225" s="25">
        <f t="shared" si="6"/>
        <v>6886.212500000001</v>
      </c>
      <c r="G225" s="26" t="s">
        <v>505</v>
      </c>
      <c r="H225" s="26" t="s">
        <v>336</v>
      </c>
      <c r="I225" s="27">
        <v>5508.97</v>
      </c>
    </row>
    <row r="226" spans="1:9" ht="25.5">
      <c r="A226" s="4">
        <v>312</v>
      </c>
      <c r="B226" s="13" t="s">
        <v>535</v>
      </c>
      <c r="C226" s="4">
        <v>75</v>
      </c>
      <c r="D226" s="4" t="s">
        <v>43</v>
      </c>
      <c r="E226" s="24" t="s">
        <v>504</v>
      </c>
      <c r="F226" s="25">
        <f t="shared" si="6"/>
        <v>7597.275</v>
      </c>
      <c r="G226" s="26" t="s">
        <v>505</v>
      </c>
      <c r="H226" s="26" t="s">
        <v>336</v>
      </c>
      <c r="I226" s="27">
        <v>6077.82</v>
      </c>
    </row>
    <row r="227" spans="1:9" ht="25.5">
      <c r="A227" s="4">
        <v>313</v>
      </c>
      <c r="B227" s="13" t="s">
        <v>536</v>
      </c>
      <c r="C227" s="4">
        <v>75</v>
      </c>
      <c r="D227" s="4" t="s">
        <v>43</v>
      </c>
      <c r="E227" s="24" t="s">
        <v>507</v>
      </c>
      <c r="F227" s="25">
        <f t="shared" si="6"/>
        <v>8285.8875</v>
      </c>
      <c r="G227" s="26" t="s">
        <v>505</v>
      </c>
      <c r="H227" s="26" t="s">
        <v>336</v>
      </c>
      <c r="I227" s="27">
        <v>6628.71</v>
      </c>
    </row>
    <row r="228" spans="1:9" ht="25.5">
      <c r="A228" s="4">
        <v>314</v>
      </c>
      <c r="B228" s="13" t="s">
        <v>537</v>
      </c>
      <c r="C228" s="4">
        <v>90</v>
      </c>
      <c r="D228" s="4" t="s">
        <v>43</v>
      </c>
      <c r="E228" s="24" t="s">
        <v>504</v>
      </c>
      <c r="F228" s="25">
        <f t="shared" si="6"/>
        <v>9271.6125</v>
      </c>
      <c r="G228" s="26" t="s">
        <v>505</v>
      </c>
      <c r="H228" s="26" t="s">
        <v>336</v>
      </c>
      <c r="I228" s="27">
        <v>7417.29</v>
      </c>
    </row>
    <row r="229" spans="1:9" ht="25.5">
      <c r="A229" s="4">
        <v>315</v>
      </c>
      <c r="B229" s="13" t="s">
        <v>538</v>
      </c>
      <c r="C229" s="4">
        <v>90</v>
      </c>
      <c r="D229" s="4" t="s">
        <v>43</v>
      </c>
      <c r="E229" s="24" t="s">
        <v>507</v>
      </c>
      <c r="F229" s="25">
        <f t="shared" si="6"/>
        <v>9960.25</v>
      </c>
      <c r="G229" s="26" t="s">
        <v>505</v>
      </c>
      <c r="H229" s="26" t="s">
        <v>336</v>
      </c>
      <c r="I229" s="27">
        <v>7968.2</v>
      </c>
    </row>
    <row r="230" spans="1:9" ht="25.5">
      <c r="A230" s="4">
        <v>316</v>
      </c>
      <c r="B230" s="13" t="s">
        <v>539</v>
      </c>
      <c r="C230" s="4">
        <v>110</v>
      </c>
      <c r="D230" s="4" t="s">
        <v>43</v>
      </c>
      <c r="E230" s="24" t="s">
        <v>504</v>
      </c>
      <c r="F230" s="25">
        <f t="shared" si="6"/>
        <v>10530.4875</v>
      </c>
      <c r="G230" s="26" t="s">
        <v>505</v>
      </c>
      <c r="H230" s="26" t="s">
        <v>336</v>
      </c>
      <c r="I230" s="27">
        <v>8424.39</v>
      </c>
    </row>
    <row r="231" spans="1:9" ht="25.5">
      <c r="A231" s="4">
        <v>317</v>
      </c>
      <c r="B231" s="13" t="s">
        <v>540</v>
      </c>
      <c r="C231" s="4">
        <v>110</v>
      </c>
      <c r="D231" s="4" t="s">
        <v>43</v>
      </c>
      <c r="E231" s="24" t="s">
        <v>507</v>
      </c>
      <c r="F231" s="25">
        <f t="shared" si="6"/>
        <v>11281.012499999999</v>
      </c>
      <c r="G231" s="26" t="s">
        <v>505</v>
      </c>
      <c r="H231" s="26" t="s">
        <v>336</v>
      </c>
      <c r="I231" s="27">
        <v>9024.81</v>
      </c>
    </row>
    <row r="232" spans="1:9" ht="25.5">
      <c r="A232" s="4">
        <v>318</v>
      </c>
      <c r="B232" s="13" t="s">
        <v>541</v>
      </c>
      <c r="C232" s="4">
        <v>132</v>
      </c>
      <c r="D232" s="4" t="s">
        <v>43</v>
      </c>
      <c r="E232" s="24" t="s">
        <v>504</v>
      </c>
      <c r="F232" s="25">
        <f t="shared" si="6"/>
        <v>14084.2375</v>
      </c>
      <c r="G232" s="26" t="s">
        <v>505</v>
      </c>
      <c r="H232" s="26" t="s">
        <v>336</v>
      </c>
      <c r="I232" s="27">
        <v>11267.39</v>
      </c>
    </row>
    <row r="233" spans="1:9" ht="25.5">
      <c r="A233" s="4">
        <v>319</v>
      </c>
      <c r="B233" s="13" t="s">
        <v>542</v>
      </c>
      <c r="C233" s="4">
        <v>160</v>
      </c>
      <c r="D233" s="4" t="s">
        <v>43</v>
      </c>
      <c r="E233" s="24" t="s">
        <v>504</v>
      </c>
      <c r="F233" s="25">
        <f t="shared" si="6"/>
        <v>16601.175</v>
      </c>
      <c r="G233" s="26" t="s">
        <v>505</v>
      </c>
      <c r="H233" s="26" t="s">
        <v>336</v>
      </c>
      <c r="I233" s="27">
        <v>13280.94</v>
      </c>
    </row>
    <row r="234" spans="1:9" ht="25.5">
      <c r="A234" s="4">
        <v>320</v>
      </c>
      <c r="B234" s="13" t="s">
        <v>543</v>
      </c>
      <c r="C234" s="4">
        <v>200</v>
      </c>
      <c r="D234" s="4" t="s">
        <v>43</v>
      </c>
      <c r="E234" s="24" t="s">
        <v>504</v>
      </c>
      <c r="F234" s="25">
        <f t="shared" si="6"/>
        <v>20073.699999999997</v>
      </c>
      <c r="G234" s="26" t="s">
        <v>505</v>
      </c>
      <c r="H234" s="26" t="s">
        <v>336</v>
      </c>
      <c r="I234" s="27">
        <v>16058.96</v>
      </c>
    </row>
    <row r="235" spans="1:9" ht="25.5">
      <c r="A235" s="4">
        <v>321</v>
      </c>
      <c r="B235" s="13" t="s">
        <v>544</v>
      </c>
      <c r="C235" s="4">
        <v>250</v>
      </c>
      <c r="D235" s="4" t="s">
        <v>43</v>
      </c>
      <c r="E235" s="24" t="s">
        <v>504</v>
      </c>
      <c r="F235" s="25">
        <f t="shared" si="6"/>
        <v>23020.837499999998</v>
      </c>
      <c r="G235" s="26" t="s">
        <v>505</v>
      </c>
      <c r="H235" s="26" t="s">
        <v>336</v>
      </c>
      <c r="I235" s="27">
        <v>18416.67</v>
      </c>
    </row>
    <row r="236" spans="1:9" ht="25.5">
      <c r="A236" s="4">
        <v>322</v>
      </c>
      <c r="B236" s="13" t="s">
        <v>545</v>
      </c>
      <c r="C236" s="4">
        <v>280</v>
      </c>
      <c r="D236" s="4" t="s">
        <v>43</v>
      </c>
      <c r="E236" s="24" t="s">
        <v>504</v>
      </c>
      <c r="F236" s="25">
        <f t="shared" si="6"/>
        <v>25463.5125</v>
      </c>
      <c r="G236" s="26" t="s">
        <v>505</v>
      </c>
      <c r="H236" s="26" t="s">
        <v>336</v>
      </c>
      <c r="I236" s="27">
        <v>20370.81</v>
      </c>
    </row>
    <row r="237" spans="1:9" ht="25.5">
      <c r="A237" s="4">
        <v>323</v>
      </c>
      <c r="B237" s="13" t="s">
        <v>546</v>
      </c>
      <c r="C237" s="4">
        <v>315</v>
      </c>
      <c r="D237" s="4" t="s">
        <v>43</v>
      </c>
      <c r="E237" s="24" t="s">
        <v>504</v>
      </c>
      <c r="F237" s="25">
        <f t="shared" si="6"/>
        <v>27906.175</v>
      </c>
      <c r="G237" s="26" t="s">
        <v>505</v>
      </c>
      <c r="H237" s="26" t="s">
        <v>336</v>
      </c>
      <c r="I237" s="27">
        <v>22324.94</v>
      </c>
    </row>
    <row r="238" spans="1:9" ht="25.5">
      <c r="A238" s="4">
        <v>324</v>
      </c>
      <c r="B238" s="13" t="s">
        <v>547</v>
      </c>
      <c r="C238" s="4">
        <v>355</v>
      </c>
      <c r="D238" s="4" t="s">
        <v>43</v>
      </c>
      <c r="E238" s="24" t="s">
        <v>504</v>
      </c>
      <c r="F238" s="25">
        <f t="shared" si="6"/>
        <v>31486.237500000003</v>
      </c>
      <c r="G238" s="26" t="s">
        <v>505</v>
      </c>
      <c r="H238" s="26" t="s">
        <v>336</v>
      </c>
      <c r="I238" s="27">
        <v>25188.99</v>
      </c>
    </row>
    <row r="239" spans="1:8" ht="12.75" customHeight="1">
      <c r="A239" s="40" t="s">
        <v>548</v>
      </c>
      <c r="B239" s="40"/>
      <c r="C239" s="40"/>
      <c r="D239" s="40"/>
      <c r="E239" s="40"/>
      <c r="F239" s="40"/>
      <c r="G239" s="40"/>
      <c r="H239" s="40"/>
    </row>
    <row r="240" spans="1:8" ht="2.25" customHeight="1">
      <c r="A240" s="40"/>
      <c r="B240" s="40"/>
      <c r="C240" s="40"/>
      <c r="D240" s="40"/>
      <c r="E240" s="40"/>
      <c r="F240" s="40"/>
      <c r="G240" s="40"/>
      <c r="H240" s="40"/>
    </row>
    <row r="241" spans="1:8" ht="12" customHeight="1">
      <c r="A241" s="40"/>
      <c r="B241" s="40"/>
      <c r="C241" s="40"/>
      <c r="D241" s="40"/>
      <c r="E241" s="40"/>
      <c r="F241" s="40"/>
      <c r="G241" s="40"/>
      <c r="H241" s="40"/>
    </row>
    <row r="242" spans="1:9" ht="25.5">
      <c r="A242" s="4">
        <v>325</v>
      </c>
      <c r="B242" s="13" t="s">
        <v>549</v>
      </c>
      <c r="C242" s="4">
        <v>5.5</v>
      </c>
      <c r="D242" s="4" t="s">
        <v>43</v>
      </c>
      <c r="E242" s="24" t="s">
        <v>504</v>
      </c>
      <c r="F242" s="31">
        <f aca="true" t="shared" si="7" ref="F242:F286">I242*1.25</f>
        <v>966.2</v>
      </c>
      <c r="G242" s="26" t="s">
        <v>550</v>
      </c>
      <c r="H242" s="26" t="s">
        <v>336</v>
      </c>
      <c r="I242" s="27">
        <v>772.96</v>
      </c>
    </row>
    <row r="243" spans="1:9" ht="25.5">
      <c r="A243" s="4">
        <v>326</v>
      </c>
      <c r="B243" s="13" t="s">
        <v>551</v>
      </c>
      <c r="C243" s="4">
        <v>5.5</v>
      </c>
      <c r="D243" s="4" t="s">
        <v>43</v>
      </c>
      <c r="E243" s="24" t="s">
        <v>507</v>
      </c>
      <c r="F243" s="31">
        <f t="shared" si="7"/>
        <v>1023</v>
      </c>
      <c r="G243" s="26" t="s">
        <v>550</v>
      </c>
      <c r="H243" s="26" t="s">
        <v>336</v>
      </c>
      <c r="I243" s="27">
        <v>818.4</v>
      </c>
    </row>
    <row r="244" spans="1:9" ht="25.5">
      <c r="A244" s="4">
        <v>327</v>
      </c>
      <c r="B244" s="13" t="s">
        <v>552</v>
      </c>
      <c r="C244" s="4">
        <v>7.5</v>
      </c>
      <c r="D244" s="4" t="s">
        <v>43</v>
      </c>
      <c r="E244" s="24" t="s">
        <v>504</v>
      </c>
      <c r="F244" s="31">
        <f t="shared" si="7"/>
        <v>1180.325</v>
      </c>
      <c r="G244" s="26" t="s">
        <v>550</v>
      </c>
      <c r="H244" s="26" t="s">
        <v>336</v>
      </c>
      <c r="I244" s="27">
        <v>944.26</v>
      </c>
    </row>
    <row r="245" spans="1:9" ht="25.5">
      <c r="A245" s="4">
        <v>328</v>
      </c>
      <c r="B245" s="13" t="s">
        <v>553</v>
      </c>
      <c r="C245" s="4">
        <v>7.5</v>
      </c>
      <c r="D245" s="4" t="s">
        <v>43</v>
      </c>
      <c r="E245" s="24" t="s">
        <v>507</v>
      </c>
      <c r="F245" s="31">
        <f t="shared" si="7"/>
        <v>1265.2</v>
      </c>
      <c r="G245" s="26" t="s">
        <v>550</v>
      </c>
      <c r="H245" s="26" t="s">
        <v>336</v>
      </c>
      <c r="I245" s="27">
        <v>1012.16</v>
      </c>
    </row>
    <row r="246" spans="1:9" ht="25.5">
      <c r="A246" s="4">
        <v>329</v>
      </c>
      <c r="B246" s="13" t="s">
        <v>554</v>
      </c>
      <c r="C246" s="4">
        <v>11</v>
      </c>
      <c r="D246" s="4" t="s">
        <v>43</v>
      </c>
      <c r="E246" s="24" t="s">
        <v>504</v>
      </c>
      <c r="F246" s="31">
        <f t="shared" si="7"/>
        <v>1470.1750000000002</v>
      </c>
      <c r="G246" s="26" t="s">
        <v>550</v>
      </c>
      <c r="H246" s="26" t="s">
        <v>336</v>
      </c>
      <c r="I246" s="27">
        <v>1176.14</v>
      </c>
    </row>
    <row r="247" spans="1:9" ht="25.5">
      <c r="A247" s="4">
        <v>330</v>
      </c>
      <c r="B247" s="13" t="s">
        <v>555</v>
      </c>
      <c r="C247" s="4">
        <v>11</v>
      </c>
      <c r="D247" s="4" t="s">
        <v>43</v>
      </c>
      <c r="E247" s="24" t="s">
        <v>507</v>
      </c>
      <c r="F247" s="31">
        <f t="shared" si="7"/>
        <v>1558.325</v>
      </c>
      <c r="G247" s="26" t="s">
        <v>550</v>
      </c>
      <c r="H247" s="26" t="s">
        <v>336</v>
      </c>
      <c r="I247" s="27">
        <v>1246.66</v>
      </c>
    </row>
    <row r="248" spans="1:9" ht="25.5">
      <c r="A248" s="4">
        <v>331</v>
      </c>
      <c r="B248" s="13" t="s">
        <v>556</v>
      </c>
      <c r="C248" s="4">
        <v>0.75</v>
      </c>
      <c r="D248" s="4" t="s">
        <v>43</v>
      </c>
      <c r="E248" s="24" t="s">
        <v>504</v>
      </c>
      <c r="F248" s="31">
        <f t="shared" si="7"/>
        <v>509.2125</v>
      </c>
      <c r="G248" s="26" t="s">
        <v>550</v>
      </c>
      <c r="H248" s="26" t="s">
        <v>336</v>
      </c>
      <c r="I248" s="27">
        <v>407.37</v>
      </c>
    </row>
    <row r="249" spans="1:9" ht="25.5">
      <c r="A249" s="4">
        <v>332</v>
      </c>
      <c r="B249" s="13" t="s">
        <v>557</v>
      </c>
      <c r="C249" s="4">
        <v>0.75</v>
      </c>
      <c r="D249" s="4" t="s">
        <v>43</v>
      </c>
      <c r="E249" s="24" t="s">
        <v>507</v>
      </c>
      <c r="F249" s="31">
        <f t="shared" si="7"/>
        <v>564.7</v>
      </c>
      <c r="G249" s="26" t="s">
        <v>550</v>
      </c>
      <c r="H249" s="26" t="s">
        <v>336</v>
      </c>
      <c r="I249" s="27">
        <v>451.76</v>
      </c>
    </row>
    <row r="250" spans="1:9" ht="25.5">
      <c r="A250" s="4">
        <v>333</v>
      </c>
      <c r="B250" s="13" t="s">
        <v>558</v>
      </c>
      <c r="C250" s="4">
        <v>15</v>
      </c>
      <c r="D250" s="4" t="s">
        <v>43</v>
      </c>
      <c r="E250" s="24" t="s">
        <v>504</v>
      </c>
      <c r="F250" s="31">
        <f t="shared" si="7"/>
        <v>1854.05</v>
      </c>
      <c r="G250" s="26" t="s">
        <v>550</v>
      </c>
      <c r="H250" s="26" t="s">
        <v>336</v>
      </c>
      <c r="I250" s="27">
        <v>1483.24</v>
      </c>
    </row>
    <row r="251" spans="1:9" ht="25.5">
      <c r="A251" s="4">
        <v>334</v>
      </c>
      <c r="B251" s="13" t="s">
        <v>559</v>
      </c>
      <c r="C251" s="4">
        <v>15</v>
      </c>
      <c r="D251" s="4" t="s">
        <v>43</v>
      </c>
      <c r="E251" s="24" t="s">
        <v>507</v>
      </c>
      <c r="F251" s="31">
        <f t="shared" si="7"/>
        <v>1998.9875000000002</v>
      </c>
      <c r="G251" s="26" t="s">
        <v>550</v>
      </c>
      <c r="H251" s="26" t="s">
        <v>336</v>
      </c>
      <c r="I251" s="27">
        <v>1599.19</v>
      </c>
    </row>
    <row r="252" spans="1:9" ht="25.5">
      <c r="A252" s="4">
        <v>335</v>
      </c>
      <c r="B252" s="13" t="s">
        <v>560</v>
      </c>
      <c r="C252" s="4">
        <v>18.5</v>
      </c>
      <c r="D252" s="4" t="s">
        <v>43</v>
      </c>
      <c r="E252" s="24" t="s">
        <v>504</v>
      </c>
      <c r="F252" s="31">
        <f t="shared" si="7"/>
        <v>2110.6125</v>
      </c>
      <c r="G252" s="26" t="s">
        <v>550</v>
      </c>
      <c r="H252" s="26" t="s">
        <v>336</v>
      </c>
      <c r="I252" s="27">
        <v>1688.49</v>
      </c>
    </row>
    <row r="253" spans="1:9" ht="25.5">
      <c r="A253" s="4">
        <v>336</v>
      </c>
      <c r="B253" s="13" t="s">
        <v>561</v>
      </c>
      <c r="C253" s="4">
        <v>18.5</v>
      </c>
      <c r="D253" s="4" t="s">
        <v>43</v>
      </c>
      <c r="E253" s="24" t="s">
        <v>507</v>
      </c>
      <c r="F253" s="31">
        <f t="shared" si="7"/>
        <v>2254.2375</v>
      </c>
      <c r="G253" s="26" t="s">
        <v>550</v>
      </c>
      <c r="H253" s="26" t="s">
        <v>336</v>
      </c>
      <c r="I253" s="27">
        <v>1803.39</v>
      </c>
    </row>
    <row r="254" spans="1:9" ht="25.5">
      <c r="A254" s="4">
        <v>337</v>
      </c>
      <c r="B254" s="13" t="s">
        <v>562</v>
      </c>
      <c r="C254" s="4">
        <v>1.1</v>
      </c>
      <c r="D254" s="4" t="s">
        <v>43</v>
      </c>
      <c r="E254" s="24" t="s">
        <v>504</v>
      </c>
      <c r="F254" s="31">
        <f t="shared" si="7"/>
        <v>532.05</v>
      </c>
      <c r="G254" s="26" t="s">
        <v>550</v>
      </c>
      <c r="H254" s="26" t="s">
        <v>336</v>
      </c>
      <c r="I254" s="27">
        <v>425.64</v>
      </c>
    </row>
    <row r="255" spans="1:9" ht="25.5">
      <c r="A255" s="4">
        <v>338</v>
      </c>
      <c r="B255" s="13" t="s">
        <v>563</v>
      </c>
      <c r="C255" s="4">
        <v>1.1</v>
      </c>
      <c r="D255" s="4" t="s">
        <v>43</v>
      </c>
      <c r="E255" s="24" t="s">
        <v>507</v>
      </c>
      <c r="F255" s="31">
        <f t="shared" si="7"/>
        <v>587.5500000000001</v>
      </c>
      <c r="G255" s="26" t="s">
        <v>550</v>
      </c>
      <c r="H255" s="26" t="s">
        <v>336</v>
      </c>
      <c r="I255" s="27">
        <v>470.04</v>
      </c>
    </row>
    <row r="256" spans="1:9" ht="25.5">
      <c r="A256" s="4">
        <v>339</v>
      </c>
      <c r="B256" s="13" t="s">
        <v>564</v>
      </c>
      <c r="C256" s="4">
        <v>22</v>
      </c>
      <c r="D256" s="4" t="s">
        <v>43</v>
      </c>
      <c r="E256" s="24" t="s">
        <v>504</v>
      </c>
      <c r="F256" s="31">
        <f t="shared" si="7"/>
        <v>2423.975</v>
      </c>
      <c r="G256" s="26" t="s">
        <v>550</v>
      </c>
      <c r="H256" s="26" t="s">
        <v>336</v>
      </c>
      <c r="I256" s="27">
        <v>1939.18</v>
      </c>
    </row>
    <row r="257" spans="1:9" ht="25.5">
      <c r="A257" s="4">
        <v>340</v>
      </c>
      <c r="B257" s="13" t="s">
        <v>565</v>
      </c>
      <c r="C257" s="4">
        <v>22</v>
      </c>
      <c r="D257" s="4" t="s">
        <v>43</v>
      </c>
      <c r="E257" s="24" t="s">
        <v>507</v>
      </c>
      <c r="F257" s="31">
        <f t="shared" si="7"/>
        <v>2637.45</v>
      </c>
      <c r="G257" s="26" t="s">
        <v>550</v>
      </c>
      <c r="H257" s="26" t="s">
        <v>336</v>
      </c>
      <c r="I257" s="27">
        <v>2109.96</v>
      </c>
    </row>
    <row r="258" spans="1:9" ht="25.5">
      <c r="A258" s="4">
        <v>341</v>
      </c>
      <c r="B258" s="13" t="s">
        <v>566</v>
      </c>
      <c r="C258" s="4">
        <v>1.5</v>
      </c>
      <c r="D258" s="4" t="s">
        <v>43</v>
      </c>
      <c r="E258" s="24" t="s">
        <v>504</v>
      </c>
      <c r="F258" s="31">
        <f t="shared" si="7"/>
        <v>605.825</v>
      </c>
      <c r="G258" s="26" t="s">
        <v>550</v>
      </c>
      <c r="H258" s="26" t="s">
        <v>336</v>
      </c>
      <c r="I258" s="27">
        <v>484.66</v>
      </c>
    </row>
    <row r="259" spans="1:9" ht="25.5">
      <c r="A259" s="4">
        <v>342</v>
      </c>
      <c r="B259" s="13" t="s">
        <v>567</v>
      </c>
      <c r="C259" s="4">
        <v>1.5</v>
      </c>
      <c r="D259" s="4" t="s">
        <v>43</v>
      </c>
      <c r="E259" s="24" t="s">
        <v>507</v>
      </c>
      <c r="F259" s="31">
        <f t="shared" si="7"/>
        <v>660.025</v>
      </c>
      <c r="G259" s="26" t="s">
        <v>550</v>
      </c>
      <c r="H259" s="26" t="s">
        <v>336</v>
      </c>
      <c r="I259" s="27">
        <v>528.02</v>
      </c>
    </row>
    <row r="260" spans="1:9" ht="25.5">
      <c r="A260" s="4">
        <v>343</v>
      </c>
      <c r="B260" s="13" t="s">
        <v>568</v>
      </c>
      <c r="C260" s="4">
        <v>30</v>
      </c>
      <c r="D260" s="4" t="s">
        <v>43</v>
      </c>
      <c r="E260" s="24" t="s">
        <v>504</v>
      </c>
      <c r="F260" s="31">
        <f t="shared" si="7"/>
        <v>2884.875</v>
      </c>
      <c r="G260" s="26" t="s">
        <v>550</v>
      </c>
      <c r="H260" s="26" t="s">
        <v>336</v>
      </c>
      <c r="I260" s="27">
        <v>2307.9</v>
      </c>
    </row>
    <row r="261" spans="1:9" ht="25.5">
      <c r="A261" s="4">
        <v>344</v>
      </c>
      <c r="B261" s="13" t="s">
        <v>569</v>
      </c>
      <c r="C261" s="4">
        <v>30</v>
      </c>
      <c r="D261" s="4" t="s">
        <v>43</v>
      </c>
      <c r="E261" s="24" t="s">
        <v>507</v>
      </c>
      <c r="F261" s="31">
        <f t="shared" si="7"/>
        <v>3086.6000000000004</v>
      </c>
      <c r="G261" s="26" t="s">
        <v>550</v>
      </c>
      <c r="H261" s="26" t="s">
        <v>336</v>
      </c>
      <c r="I261" s="27">
        <v>2469.28</v>
      </c>
    </row>
    <row r="262" spans="1:9" ht="25.5">
      <c r="A262" s="4">
        <v>345</v>
      </c>
      <c r="B262" s="13" t="s">
        <v>570</v>
      </c>
      <c r="C262" s="4">
        <v>2.2</v>
      </c>
      <c r="D262" s="4" t="s">
        <v>43</v>
      </c>
      <c r="E262" s="24" t="s">
        <v>504</v>
      </c>
      <c r="F262" s="31">
        <f t="shared" si="7"/>
        <v>638.4625</v>
      </c>
      <c r="G262" s="26" t="s">
        <v>550</v>
      </c>
      <c r="H262" s="26" t="s">
        <v>336</v>
      </c>
      <c r="I262" s="27">
        <v>510.77</v>
      </c>
    </row>
    <row r="263" spans="1:9" ht="25.5">
      <c r="A263" s="4">
        <v>346</v>
      </c>
      <c r="B263" s="13" t="s">
        <v>571</v>
      </c>
      <c r="C263" s="4">
        <v>2.2</v>
      </c>
      <c r="D263" s="4" t="s">
        <v>43</v>
      </c>
      <c r="E263" s="24" t="s">
        <v>507</v>
      </c>
      <c r="F263" s="31">
        <f t="shared" si="7"/>
        <v>692.6625</v>
      </c>
      <c r="G263" s="26" t="s">
        <v>550</v>
      </c>
      <c r="H263" s="26" t="s">
        <v>336</v>
      </c>
      <c r="I263" s="27">
        <v>554.13</v>
      </c>
    </row>
    <row r="264" spans="1:9" ht="25.5">
      <c r="A264" s="4">
        <v>347</v>
      </c>
      <c r="B264" s="13" t="s">
        <v>572</v>
      </c>
      <c r="C264" s="4">
        <v>3</v>
      </c>
      <c r="D264" s="4" t="s">
        <v>43</v>
      </c>
      <c r="E264" s="24" t="s">
        <v>504</v>
      </c>
      <c r="F264" s="31">
        <f t="shared" si="7"/>
        <v>729.225</v>
      </c>
      <c r="G264" s="26" t="s">
        <v>550</v>
      </c>
      <c r="H264" s="26" t="s">
        <v>336</v>
      </c>
      <c r="I264" s="27">
        <v>583.38</v>
      </c>
    </row>
    <row r="265" spans="1:9" ht="25.5">
      <c r="A265" s="4">
        <v>348</v>
      </c>
      <c r="B265" s="13" t="s">
        <v>573</v>
      </c>
      <c r="C265" s="4">
        <v>3</v>
      </c>
      <c r="D265" s="4" t="s">
        <v>43</v>
      </c>
      <c r="E265" s="24" t="s">
        <v>507</v>
      </c>
      <c r="F265" s="31">
        <f t="shared" si="7"/>
        <v>786.6750000000001</v>
      </c>
      <c r="G265" s="26" t="s">
        <v>550</v>
      </c>
      <c r="H265" s="26" t="s">
        <v>336</v>
      </c>
      <c r="I265" s="27">
        <v>629.34</v>
      </c>
    </row>
    <row r="266" spans="1:9" ht="25.5">
      <c r="A266" s="4">
        <v>349</v>
      </c>
      <c r="B266" s="13" t="s">
        <v>574</v>
      </c>
      <c r="C266" s="4">
        <v>37</v>
      </c>
      <c r="D266" s="4" t="s">
        <v>43</v>
      </c>
      <c r="E266" s="24" t="s">
        <v>504</v>
      </c>
      <c r="F266" s="31">
        <f t="shared" si="7"/>
        <v>3364.7250000000004</v>
      </c>
      <c r="G266" s="26" t="s">
        <v>550</v>
      </c>
      <c r="H266" s="26" t="s">
        <v>336</v>
      </c>
      <c r="I266" s="27">
        <v>2691.78</v>
      </c>
    </row>
    <row r="267" spans="1:9" ht="25.5">
      <c r="A267" s="4">
        <v>350</v>
      </c>
      <c r="B267" s="13" t="s">
        <v>575</v>
      </c>
      <c r="C267" s="4">
        <v>37</v>
      </c>
      <c r="D267" s="4" t="s">
        <v>43</v>
      </c>
      <c r="E267" s="24" t="s">
        <v>507</v>
      </c>
      <c r="F267" s="31">
        <f t="shared" si="7"/>
        <v>3568.4125</v>
      </c>
      <c r="G267" s="26" t="s">
        <v>550</v>
      </c>
      <c r="H267" s="26" t="s">
        <v>336</v>
      </c>
      <c r="I267" s="27">
        <v>2854.73</v>
      </c>
    </row>
    <row r="268" spans="1:9" ht="25.5">
      <c r="A268" s="4">
        <v>351</v>
      </c>
      <c r="B268" s="13" t="s">
        <v>576</v>
      </c>
      <c r="C268" s="4">
        <v>4</v>
      </c>
      <c r="D268" s="4" t="s">
        <v>43</v>
      </c>
      <c r="E268" s="24" t="s">
        <v>504</v>
      </c>
      <c r="F268" s="31">
        <f t="shared" si="7"/>
        <v>835.6375</v>
      </c>
      <c r="G268" s="26" t="s">
        <v>550</v>
      </c>
      <c r="H268" s="26" t="s">
        <v>336</v>
      </c>
      <c r="I268" s="27">
        <v>668.51</v>
      </c>
    </row>
    <row r="269" spans="1:9" ht="25.5">
      <c r="A269" s="4">
        <v>352</v>
      </c>
      <c r="B269" s="13" t="s">
        <v>577</v>
      </c>
      <c r="C269" s="4">
        <v>4</v>
      </c>
      <c r="D269" s="4" t="s">
        <v>43</v>
      </c>
      <c r="E269" s="24" t="s">
        <v>507</v>
      </c>
      <c r="F269" s="31">
        <f t="shared" si="7"/>
        <v>893.0875000000001</v>
      </c>
      <c r="G269" s="26" t="s">
        <v>550</v>
      </c>
      <c r="H269" s="26" t="s">
        <v>336</v>
      </c>
      <c r="I269" s="27">
        <v>714.47</v>
      </c>
    </row>
    <row r="270" spans="1:9" ht="25.5">
      <c r="A270" s="4">
        <v>353</v>
      </c>
      <c r="B270" s="13" t="s">
        <v>578</v>
      </c>
      <c r="C270" s="4">
        <v>45</v>
      </c>
      <c r="D270" s="4" t="s">
        <v>43</v>
      </c>
      <c r="E270" s="24" t="s">
        <v>504</v>
      </c>
      <c r="F270" s="31">
        <f t="shared" si="7"/>
        <v>5052.475</v>
      </c>
      <c r="G270" s="26" t="s">
        <v>550</v>
      </c>
      <c r="H270" s="26" t="s">
        <v>336</v>
      </c>
      <c r="I270" s="27">
        <v>4041.98</v>
      </c>
    </row>
    <row r="271" spans="1:9" ht="25.5">
      <c r="A271" s="4">
        <v>354</v>
      </c>
      <c r="B271" s="13" t="s">
        <v>579</v>
      </c>
      <c r="C271" s="4">
        <v>45</v>
      </c>
      <c r="D271" s="4" t="s">
        <v>43</v>
      </c>
      <c r="E271" s="24" t="s">
        <v>507</v>
      </c>
      <c r="F271" s="31">
        <f t="shared" si="7"/>
        <v>5392.9</v>
      </c>
      <c r="G271" s="26" t="s">
        <v>550</v>
      </c>
      <c r="H271" s="26" t="s">
        <v>336</v>
      </c>
      <c r="I271" s="27">
        <v>4314.32</v>
      </c>
    </row>
    <row r="272" spans="1:9" ht="25.5">
      <c r="A272" s="4">
        <v>355</v>
      </c>
      <c r="B272" s="13" t="s">
        <v>580</v>
      </c>
      <c r="C272" s="4">
        <v>55</v>
      </c>
      <c r="D272" s="4" t="s">
        <v>43</v>
      </c>
      <c r="E272" s="24" t="s">
        <v>504</v>
      </c>
      <c r="F272" s="31">
        <f t="shared" si="7"/>
        <v>6391.025</v>
      </c>
      <c r="G272" s="26" t="s">
        <v>550</v>
      </c>
      <c r="H272" s="26" t="s">
        <v>336</v>
      </c>
      <c r="I272" s="27">
        <v>5112.82</v>
      </c>
    </row>
    <row r="273" spans="1:9" ht="25.5">
      <c r="A273" s="4">
        <v>356</v>
      </c>
      <c r="B273" s="13" t="s">
        <v>581</v>
      </c>
      <c r="C273" s="4">
        <v>55</v>
      </c>
      <c r="D273" s="4" t="s">
        <v>43</v>
      </c>
      <c r="E273" s="24" t="s">
        <v>507</v>
      </c>
      <c r="F273" s="31">
        <f t="shared" si="7"/>
        <v>7079.6375</v>
      </c>
      <c r="G273" s="26" t="s">
        <v>550</v>
      </c>
      <c r="H273" s="26" t="s">
        <v>336</v>
      </c>
      <c r="I273" s="27">
        <v>5663.71</v>
      </c>
    </row>
    <row r="274" spans="1:9" ht="25.5">
      <c r="A274" s="4">
        <v>357</v>
      </c>
      <c r="B274" s="13" t="s">
        <v>582</v>
      </c>
      <c r="C274" s="4">
        <v>75</v>
      </c>
      <c r="D274" s="4" t="s">
        <v>43</v>
      </c>
      <c r="E274" s="24" t="s">
        <v>504</v>
      </c>
      <c r="F274" s="31">
        <f t="shared" si="7"/>
        <v>7790.7125</v>
      </c>
      <c r="G274" s="26" t="s">
        <v>550</v>
      </c>
      <c r="H274" s="26" t="s">
        <v>336</v>
      </c>
      <c r="I274" s="27">
        <v>6232.57</v>
      </c>
    </row>
    <row r="275" spans="1:9" ht="25.5">
      <c r="A275" s="4">
        <v>358</v>
      </c>
      <c r="B275" s="13" t="s">
        <v>583</v>
      </c>
      <c r="C275" s="4">
        <v>75</v>
      </c>
      <c r="D275" s="4" t="s">
        <v>43</v>
      </c>
      <c r="E275" s="24" t="s">
        <v>507</v>
      </c>
      <c r="F275" s="31">
        <f t="shared" si="7"/>
        <v>8479.325</v>
      </c>
      <c r="G275" s="26" t="s">
        <v>550</v>
      </c>
      <c r="H275" s="26" t="s">
        <v>336</v>
      </c>
      <c r="I275" s="27">
        <v>6783.46</v>
      </c>
    </row>
    <row r="276" spans="1:9" ht="25.5">
      <c r="A276" s="4">
        <v>359</v>
      </c>
      <c r="B276" s="13" t="s">
        <v>584</v>
      </c>
      <c r="C276" s="4">
        <v>90</v>
      </c>
      <c r="D276" s="4" t="s">
        <v>43</v>
      </c>
      <c r="E276" s="24" t="s">
        <v>504</v>
      </c>
      <c r="F276" s="31">
        <f t="shared" si="7"/>
        <v>9465.05</v>
      </c>
      <c r="G276" s="26" t="s">
        <v>550</v>
      </c>
      <c r="H276" s="26" t="s">
        <v>336</v>
      </c>
      <c r="I276" s="27">
        <v>7572.04</v>
      </c>
    </row>
    <row r="277" spans="1:9" ht="25.5">
      <c r="A277" s="4">
        <v>360</v>
      </c>
      <c r="B277" s="13" t="s">
        <v>585</v>
      </c>
      <c r="C277" s="4">
        <v>90</v>
      </c>
      <c r="D277" s="4" t="s">
        <v>43</v>
      </c>
      <c r="E277" s="24" t="s">
        <v>507</v>
      </c>
      <c r="F277" s="31">
        <f t="shared" si="7"/>
        <v>10153.675</v>
      </c>
      <c r="G277" s="26" t="s">
        <v>550</v>
      </c>
      <c r="H277" s="26" t="s">
        <v>336</v>
      </c>
      <c r="I277" s="27">
        <v>8122.94</v>
      </c>
    </row>
    <row r="278" spans="1:9" ht="25.5">
      <c r="A278" s="4">
        <v>361</v>
      </c>
      <c r="B278" s="13" t="s">
        <v>586</v>
      </c>
      <c r="C278" s="4">
        <v>110</v>
      </c>
      <c r="D278" s="4" t="s">
        <v>43</v>
      </c>
      <c r="E278" s="24" t="s">
        <v>504</v>
      </c>
      <c r="F278" s="31">
        <f t="shared" si="7"/>
        <v>10723.925</v>
      </c>
      <c r="G278" s="26" t="s">
        <v>550</v>
      </c>
      <c r="H278" s="26" t="s">
        <v>336</v>
      </c>
      <c r="I278" s="27">
        <v>8579.14</v>
      </c>
    </row>
    <row r="279" spans="1:9" ht="25.5">
      <c r="A279" s="4">
        <v>362</v>
      </c>
      <c r="B279" s="13" t="s">
        <v>587</v>
      </c>
      <c r="C279" s="4">
        <v>110</v>
      </c>
      <c r="D279" s="4" t="s">
        <v>43</v>
      </c>
      <c r="E279" s="24" t="s">
        <v>507</v>
      </c>
      <c r="F279" s="31">
        <f t="shared" si="7"/>
        <v>11474.4375</v>
      </c>
      <c r="G279" s="26" t="s">
        <v>550</v>
      </c>
      <c r="H279" s="26" t="s">
        <v>336</v>
      </c>
      <c r="I279" s="27">
        <v>9179.55</v>
      </c>
    </row>
    <row r="280" spans="1:9" ht="25.5">
      <c r="A280" s="4">
        <v>363</v>
      </c>
      <c r="B280" s="13" t="s">
        <v>588</v>
      </c>
      <c r="C280" s="4">
        <v>132</v>
      </c>
      <c r="D280" s="4" t="s">
        <v>43</v>
      </c>
      <c r="E280" s="24" t="s">
        <v>504</v>
      </c>
      <c r="F280" s="31">
        <f t="shared" si="7"/>
        <v>14277.675</v>
      </c>
      <c r="G280" s="26" t="s">
        <v>550</v>
      </c>
      <c r="H280" s="26" t="s">
        <v>336</v>
      </c>
      <c r="I280" s="27">
        <v>11422.14</v>
      </c>
    </row>
    <row r="281" spans="1:9" ht="25.5">
      <c r="A281" s="4">
        <v>364</v>
      </c>
      <c r="B281" s="13" t="s">
        <v>589</v>
      </c>
      <c r="C281" s="4">
        <v>160</v>
      </c>
      <c r="D281" s="4" t="s">
        <v>43</v>
      </c>
      <c r="E281" s="24" t="s">
        <v>504</v>
      </c>
      <c r="F281" s="31">
        <f t="shared" si="7"/>
        <v>16794.6</v>
      </c>
      <c r="G281" s="26" t="s">
        <v>550</v>
      </c>
      <c r="H281" s="26" t="s">
        <v>336</v>
      </c>
      <c r="I281" s="27">
        <v>13435.68</v>
      </c>
    </row>
    <row r="282" spans="1:9" ht="25.5">
      <c r="A282" s="4">
        <v>365</v>
      </c>
      <c r="B282" s="13" t="s">
        <v>590</v>
      </c>
      <c r="C282" s="4">
        <v>200</v>
      </c>
      <c r="D282" s="4" t="s">
        <v>43</v>
      </c>
      <c r="E282" s="24" t="s">
        <v>504</v>
      </c>
      <c r="F282" s="31">
        <f t="shared" si="7"/>
        <v>20267.125</v>
      </c>
      <c r="G282" s="26" t="s">
        <v>550</v>
      </c>
      <c r="H282" s="26" t="s">
        <v>336</v>
      </c>
      <c r="I282" s="27">
        <v>16213.7</v>
      </c>
    </row>
    <row r="283" spans="1:9" ht="25.5">
      <c r="A283" s="4">
        <v>366</v>
      </c>
      <c r="B283" s="13" t="s">
        <v>591</v>
      </c>
      <c r="C283" s="4">
        <v>250</v>
      </c>
      <c r="D283" s="4" t="s">
        <v>43</v>
      </c>
      <c r="E283" s="24" t="s">
        <v>504</v>
      </c>
      <c r="F283" s="31">
        <f t="shared" si="7"/>
        <v>23214.2625</v>
      </c>
      <c r="G283" s="26" t="s">
        <v>550</v>
      </c>
      <c r="H283" s="26" t="s">
        <v>336</v>
      </c>
      <c r="I283" s="27">
        <v>18571.41</v>
      </c>
    </row>
    <row r="284" spans="1:9" ht="25.5">
      <c r="A284" s="4">
        <v>367</v>
      </c>
      <c r="B284" s="13" t="s">
        <v>592</v>
      </c>
      <c r="C284" s="4">
        <v>280</v>
      </c>
      <c r="D284" s="4" t="s">
        <v>43</v>
      </c>
      <c r="E284" s="24" t="s">
        <v>504</v>
      </c>
      <c r="F284" s="31">
        <f t="shared" si="7"/>
        <v>25656.9375</v>
      </c>
      <c r="G284" s="26" t="s">
        <v>550</v>
      </c>
      <c r="H284" s="26" t="s">
        <v>336</v>
      </c>
      <c r="I284" s="27">
        <v>20525.55</v>
      </c>
    </row>
    <row r="285" spans="1:9" ht="25.5">
      <c r="A285" s="4">
        <v>368</v>
      </c>
      <c r="B285" s="13" t="s">
        <v>593</v>
      </c>
      <c r="C285" s="4">
        <v>315</v>
      </c>
      <c r="D285" s="4" t="s">
        <v>43</v>
      </c>
      <c r="E285" s="24" t="s">
        <v>504</v>
      </c>
      <c r="F285" s="31">
        <f t="shared" si="7"/>
        <v>28099.6125</v>
      </c>
      <c r="G285" s="26" t="s">
        <v>550</v>
      </c>
      <c r="H285" s="26" t="s">
        <v>336</v>
      </c>
      <c r="I285" s="27">
        <v>22479.69</v>
      </c>
    </row>
    <row r="286" spans="1:9" ht="25.5">
      <c r="A286" s="4">
        <v>369</v>
      </c>
      <c r="B286" s="13" t="s">
        <v>594</v>
      </c>
      <c r="C286" s="4">
        <v>355</v>
      </c>
      <c r="D286" s="4" t="s">
        <v>43</v>
      </c>
      <c r="E286" s="24" t="s">
        <v>504</v>
      </c>
      <c r="F286" s="31">
        <f t="shared" si="7"/>
        <v>31679.6625</v>
      </c>
      <c r="G286" s="26" t="s">
        <v>550</v>
      </c>
      <c r="H286" s="26" t="s">
        <v>336</v>
      </c>
      <c r="I286" s="27">
        <v>25343.73</v>
      </c>
    </row>
    <row r="288" ht="15.75">
      <c r="A288" s="14" t="s">
        <v>87</v>
      </c>
    </row>
    <row r="289" ht="12.75">
      <c r="A289" s="15" t="s">
        <v>88</v>
      </c>
    </row>
    <row r="290" ht="12.75">
      <c r="A290" s="15" t="s">
        <v>89</v>
      </c>
    </row>
    <row r="291" ht="12.75">
      <c r="A291" s="15" t="s">
        <v>90</v>
      </c>
    </row>
    <row r="292" ht="12.75">
      <c r="A292" s="15" t="s">
        <v>595</v>
      </c>
    </row>
    <row r="293" ht="12.75">
      <c r="A293" s="15" t="s">
        <v>596</v>
      </c>
    </row>
  </sheetData>
  <sheetProtection/>
  <mergeCells count="9">
    <mergeCell ref="A2:H2"/>
    <mergeCell ref="A3:H4"/>
    <mergeCell ref="A35:H35"/>
    <mergeCell ref="A62:H65"/>
    <mergeCell ref="A239:H241"/>
    <mergeCell ref="A96:H96"/>
    <mergeCell ref="A154:H156"/>
    <mergeCell ref="A177:H179"/>
    <mergeCell ref="A194:H196"/>
  </mergeCells>
  <printOptions/>
  <pageMargins left="0.7479166666666667" right="0.7479166666666667" top="0.3909722222222222" bottom="0.3631944444444445" header="0.19652777777777777" footer="0.19652777777777777"/>
  <pageSetup horizontalDpi="300" verticalDpi="300" orientation="landscape" paperSize="9"/>
  <headerFooter alignWithMargins="0">
    <oddHeader>&amp;C&amp;"Times New Roman,Полужирный"&amp;14&amp;A</oddHeader>
    <oddFooter>&amp;L&amp;"Times New Roman,Обычный"&amp;12WWW.ELEKTROMODERN.RU&amp;C&amp;"Times New Roman,Обычный"(8512) 54 04 52&amp;R&amp;"Times New Roman,Обычный"&amp;12INFO@ELEKTROMODERN.RU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Nataliya</cp:lastModifiedBy>
  <dcterms:created xsi:type="dcterms:W3CDTF">2008-05-30T07:08:18Z</dcterms:created>
  <dcterms:modified xsi:type="dcterms:W3CDTF">2008-11-12T07:49:53Z</dcterms:modified>
  <cp:category/>
  <cp:version/>
  <cp:contentType/>
  <cp:contentStatus/>
</cp:coreProperties>
</file>